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BS" sheetId="1" r:id="rId1"/>
    <sheet name="PL" sheetId="2" r:id="rId2"/>
    <sheet name="SOCE" sheetId="3" r:id="rId3"/>
    <sheet name="Cash Flow" sheetId="4" r:id="rId4"/>
    <sheet name="NOTES" sheetId="5" r:id="rId5"/>
    <sheet name="Sheet3" sheetId="6" r:id="rId6"/>
    <sheet name="Sheet2" sheetId="7" r:id="rId7"/>
    <sheet name="Sheet1" sheetId="8" r:id="rId8"/>
  </sheets>
  <definedNames>
    <definedName name="_xlnm.Print_Area" localSheetId="0">'BS'!$A$1:$E$64</definedName>
    <definedName name="_xlnm.Print_Area" localSheetId="4">'NOTES'!$A$1:$K$276</definedName>
    <definedName name="_xlnm.Print_Area" localSheetId="1">'PL'!$A$1:$F$53</definedName>
  </definedNames>
  <calcPr fullCalcOnLoad="1"/>
</workbook>
</file>

<file path=xl/sharedStrings.xml><?xml version="1.0" encoding="utf-8"?>
<sst xmlns="http://schemas.openxmlformats.org/spreadsheetml/2006/main" count="455" uniqueCount="311">
  <si>
    <t>EQUINE CAPITAL BERHAD</t>
  </si>
  <si>
    <t>KLIH</t>
  </si>
  <si>
    <t>ECB</t>
  </si>
  <si>
    <t>Equine</t>
  </si>
  <si>
    <t>KLIB</t>
  </si>
  <si>
    <t>STS</t>
  </si>
  <si>
    <t>Rights Issue</t>
  </si>
  <si>
    <t>GOODWILL ON CONSOLIDATION</t>
  </si>
  <si>
    <t>CURRENT ASSETS</t>
  </si>
  <si>
    <t>Cash and bank balances</t>
  </si>
  <si>
    <t>CURRENT LIABILITIES</t>
  </si>
  <si>
    <t>Provision for taxation</t>
  </si>
  <si>
    <t>MINORITY INTERESTS</t>
  </si>
  <si>
    <t>Hire purchase and lease creditors</t>
  </si>
  <si>
    <t>Deferred taxation</t>
  </si>
  <si>
    <t>31.3.2003</t>
  </si>
  <si>
    <t>Total</t>
  </si>
  <si>
    <t>Fixed deposits with licensed banks</t>
  </si>
  <si>
    <t>TAXATION</t>
  </si>
  <si>
    <t>RM'000</t>
  </si>
  <si>
    <t>Elimination</t>
  </si>
  <si>
    <t>Restructuring transaction involving cash and cash equivalent</t>
  </si>
  <si>
    <t>of inter-co</t>
  </si>
  <si>
    <t>Acq. of STS</t>
  </si>
  <si>
    <t>Repaym. To STS</t>
  </si>
  <si>
    <t>Listing expense</t>
  </si>
  <si>
    <t>Profit before taxation</t>
  </si>
  <si>
    <t>Adjustments for:</t>
  </si>
  <si>
    <t>Interest expenses</t>
  </si>
  <si>
    <t>Interest income</t>
  </si>
  <si>
    <t>Operating profit before working capital changes</t>
  </si>
  <si>
    <t>Tax paid</t>
  </si>
  <si>
    <t>Net cash used in investing activites</t>
  </si>
  <si>
    <t>Drawdown of bank borrowings</t>
  </si>
  <si>
    <t>Repayment of bank borrowings</t>
  </si>
  <si>
    <t>Repayment of hire-purchase and lease creditors</t>
  </si>
  <si>
    <t>Interest paid</t>
  </si>
  <si>
    <t>ok</t>
  </si>
  <si>
    <t>Bank overdraft</t>
  </si>
  <si>
    <t>Development properties</t>
  </si>
  <si>
    <t>Taxation</t>
  </si>
  <si>
    <t>Share Capital</t>
  </si>
  <si>
    <t>Bank borrowings</t>
  </si>
  <si>
    <t>Current Year</t>
  </si>
  <si>
    <t>Quarter</t>
  </si>
  <si>
    <t>Todate</t>
  </si>
  <si>
    <t>Revenue</t>
  </si>
  <si>
    <t>Cost of Sales</t>
  </si>
  <si>
    <t>Gross Profit</t>
  </si>
  <si>
    <t>Basic Earnings Per Share (sen)</t>
  </si>
  <si>
    <t>Diluted Earnings Per Share (sen)</t>
  </si>
  <si>
    <t>Net tangible assets per ordinary share (RM)</t>
  </si>
  <si>
    <t>CONDENSED CONSOLIDATED  STATEMENT OF CHANGES IN EQUITY</t>
  </si>
  <si>
    <t>1.</t>
  </si>
  <si>
    <t>2.</t>
  </si>
  <si>
    <t>3.</t>
  </si>
  <si>
    <t>4.</t>
  </si>
  <si>
    <t>5.</t>
  </si>
  <si>
    <t>DEBT AND EQUITY SECURITIES</t>
  </si>
  <si>
    <t>6.</t>
  </si>
  <si>
    <t>7.</t>
  </si>
  <si>
    <t>DIVIDENDS PAID</t>
  </si>
  <si>
    <t>8.</t>
  </si>
  <si>
    <t>Property development</t>
  </si>
  <si>
    <t>Property investment</t>
  </si>
  <si>
    <t>9.</t>
  </si>
  <si>
    <t>10.</t>
  </si>
  <si>
    <t>11.</t>
  </si>
  <si>
    <t>12.</t>
  </si>
  <si>
    <t>13.</t>
  </si>
  <si>
    <t>CHANGES IN CONTINGENT ASSETS AND CONTINGENT LIABILITIES</t>
  </si>
  <si>
    <t>Current year taxation</t>
  </si>
  <si>
    <t>Share of taxation of associated company</t>
  </si>
  <si>
    <t>DEALINGS IN QUOTED SECURITIES</t>
  </si>
  <si>
    <t>Unsecured</t>
  </si>
  <si>
    <t>CHANGES IN MATERIAL LITIGATION</t>
  </si>
  <si>
    <t>DIVIDEND</t>
  </si>
  <si>
    <t>(a)</t>
  </si>
  <si>
    <t>Basic earnings per share (sen)</t>
  </si>
  <si>
    <t>EARNINGS PER SHARE</t>
  </si>
  <si>
    <t>(Unaudited)</t>
  </si>
  <si>
    <t>Dividend Per Share (sen)</t>
  </si>
  <si>
    <t>Other Operating Income</t>
  </si>
  <si>
    <t>Operating Expenses</t>
  </si>
  <si>
    <t>Operating Profit</t>
  </si>
  <si>
    <t>Profit Before Taxation</t>
  </si>
  <si>
    <t>Profit After Taxation</t>
  </si>
  <si>
    <t>Net Profit for The Period</t>
  </si>
  <si>
    <t>Provision for liquidated ascertained damages</t>
  </si>
  <si>
    <t>Purchase of property, plant and equipment</t>
  </si>
  <si>
    <t xml:space="preserve">Less: Fixed deposit pledged </t>
  </si>
  <si>
    <t>Cash and cash equivalents at the end of the financial period comprise the following:</t>
  </si>
  <si>
    <t>Cash and cash equivalents at end of financial period</t>
  </si>
  <si>
    <t>Cash and cash equivalents at beginning of financial period</t>
  </si>
  <si>
    <t>AUDITORS' REPORT ON PRECEDING ANNUAL FINANCIAL STATEMENTS</t>
  </si>
  <si>
    <t>COMMENTS ABOUT SEASONAL OR CYCLICAL FACTORS</t>
  </si>
  <si>
    <t>CHANGES IN ESTIMATES</t>
  </si>
  <si>
    <t>(b)</t>
  </si>
  <si>
    <t>SEGMENTAL INFORMATION</t>
  </si>
  <si>
    <t>Segment Revenue</t>
  </si>
  <si>
    <t>Segment Results</t>
  </si>
  <si>
    <t>Short term borrowings:</t>
  </si>
  <si>
    <t xml:space="preserve">Secured </t>
  </si>
  <si>
    <t>Long term borrowings:</t>
  </si>
  <si>
    <t>AUTHORISATION FOR ISSUE</t>
  </si>
  <si>
    <t>CONDENSED CONSOLIDATED BALANCE SHEETS</t>
  </si>
  <si>
    <t>Minority Interests</t>
  </si>
  <si>
    <t>CONDENSED CONSOLIDATED INCOME STATEMENTS</t>
  </si>
  <si>
    <t>Ordinary</t>
  </si>
  <si>
    <t xml:space="preserve">Retained </t>
  </si>
  <si>
    <t>Profits</t>
  </si>
  <si>
    <t>Distributable</t>
  </si>
  <si>
    <t xml:space="preserve">CONDENSED CONSOLIDATED CASH FLOW STATEMENTS </t>
  </si>
  <si>
    <t xml:space="preserve"> </t>
  </si>
  <si>
    <t>BASIS OF PREPARATION</t>
  </si>
  <si>
    <t>SUBSEQUENT EVENTS</t>
  </si>
  <si>
    <t xml:space="preserve">CHANGES IN THE COMPOSITION OF THE GROUP </t>
  </si>
  <si>
    <t>PART B - EXPLANATORY NOTES PURSUANT TO THE KLSE REVISED LISTING REQUIREMENTS</t>
  </si>
  <si>
    <t>PART A - EXPLANATORY NOTES PURSUANT TO MASB 26</t>
  </si>
  <si>
    <t>OFF BALANCE SHEET FINANCIAL INSTRUMENTS</t>
  </si>
  <si>
    <t>By Order of the Board</t>
  </si>
  <si>
    <t>Company Secretary</t>
  </si>
  <si>
    <t>Kuala Lumpur</t>
  </si>
  <si>
    <t>PROPERTY, PLANT AND EQUIPMENT</t>
  </si>
  <si>
    <t>DEVELOPMENT PROPERTIES</t>
  </si>
  <si>
    <t>NET CURRENT ASSETS</t>
  </si>
  <si>
    <t>FINANCED BY:</t>
  </si>
  <si>
    <t>LONG TERM AND DEFERRED LIABILITIES</t>
  </si>
  <si>
    <t>SHAREHOLDERS' EQUITY</t>
  </si>
  <si>
    <t>Inventories</t>
  </si>
  <si>
    <t xml:space="preserve">There were no changes in estimates that had a material effect during the quarter under review. </t>
  </si>
  <si>
    <t>SALE OF UNQUOTED INVESTMENTS AND/OR PROPERTIES</t>
  </si>
  <si>
    <t>There were no purchases and disposals of quoted securities during the quarter under review.</t>
  </si>
  <si>
    <t>The auditors' report on the financial statements of ECB for the financial year ended 31 March 2003 was not qualified.</t>
  </si>
  <si>
    <t>Trade receivables</t>
  </si>
  <si>
    <t>Other receivables and deposits</t>
  </si>
  <si>
    <t>Trade payables</t>
  </si>
  <si>
    <t>Other payables and accruals</t>
  </si>
  <si>
    <t xml:space="preserve">Bank overdraft </t>
  </si>
  <si>
    <t>Finance Costs</t>
  </si>
  <si>
    <t>*</t>
  </si>
  <si>
    <t>Basic</t>
  </si>
  <si>
    <t>Net profit for the period (RM'000)</t>
  </si>
  <si>
    <t>Weighted average number of ordinary shares in issue ('000)</t>
  </si>
  <si>
    <t>Diluted</t>
  </si>
  <si>
    <t>Adjustment for after-tax effects of interest on RCSLS (RM'000)</t>
  </si>
  <si>
    <t>Adjusted net profit for the period (RM'000)</t>
  </si>
  <si>
    <t>Diluted earnings per share (sen)</t>
  </si>
  <si>
    <t>Adjusted weighted average number of ordinary shares in issue and issuable</t>
  </si>
  <si>
    <t xml:space="preserve">The interim financial statements are unaudited and have been prepared in accordance with MASB 26 : Interim </t>
  </si>
  <si>
    <t xml:space="preserve">Financial Reporting " and Paragraph 9.22 of the Listing Requirements of Kuala Lumpur Stock Exchange ("KLSE"). </t>
  </si>
  <si>
    <t>under review.</t>
  </si>
  <si>
    <t xml:space="preserve">The principal activities of the Group consist of property development and property investment. The Group's primary </t>
  </si>
  <si>
    <t>segment reporting is based on the business segment.</t>
  </si>
  <si>
    <t xml:space="preserve">non availability of group relief in respect of losses incurred by certain subsidiary companies, and certain expenses </t>
  </si>
  <si>
    <t>which are not deductible for tax purposes.</t>
  </si>
  <si>
    <t>There were no material litigations that might adversely and materially affect the position of the Group as at</t>
  </si>
  <si>
    <t>of ordinary shares in issue during the period.</t>
  </si>
  <si>
    <t>Basic earnings per share is calculated by dividing the net profit for the period by the weighted average number</t>
  </si>
  <si>
    <t xml:space="preserve">For the purpose of calculating diluted earnings per share, the net profit for the period and weighted average </t>
  </si>
  <si>
    <t xml:space="preserve">number of ordinary shares in issue during the period have been adjusted for the effects of dilutive potential </t>
  </si>
  <si>
    <t xml:space="preserve">The interim financial statements were authorised for issue by the Board of Directors in accordance with a resolution </t>
  </si>
  <si>
    <t>These explanatory notes to the interim financial statements provide an explanation of events and transactions</t>
  </si>
  <si>
    <t>that are significant to an understanding of the changes in the financial position and performance of the Group.</t>
  </si>
  <si>
    <t>Net profit for the period</t>
  </si>
  <si>
    <t>VARIANCES ON PROFIT FORECAST</t>
  </si>
  <si>
    <t>Issue of securities</t>
  </si>
  <si>
    <t xml:space="preserve">As at End of </t>
  </si>
  <si>
    <t>Current  Quarter</t>
  </si>
  <si>
    <t>As at Preceding</t>
  </si>
  <si>
    <t>(Audited)</t>
  </si>
  <si>
    <t>Financial</t>
  </si>
  <si>
    <t>Year Ended</t>
  </si>
  <si>
    <t>ICULS interest</t>
  </si>
  <si>
    <t>Individual Quarter</t>
  </si>
  <si>
    <t>Cumulative Quarter</t>
  </si>
  <si>
    <t>Preceding Year</t>
  </si>
  <si>
    <t>Corresponding Quarter</t>
  </si>
  <si>
    <t>To Date</t>
  </si>
  <si>
    <t>Net cash outflow for acquisition of subsidiaries</t>
  </si>
  <si>
    <t>Placement of fixed deposit</t>
  </si>
  <si>
    <t>Investment holding</t>
  </si>
  <si>
    <t>Adjustment for assumed conversion of ICULS ('000)</t>
  </si>
  <si>
    <t>Retained Profit</t>
  </si>
  <si>
    <t>Revaluation reserve charged out</t>
  </si>
  <si>
    <t>UNUSUAL ITEMS DUE TO THEIR NATURE, SIZE OR INCIDENCE</t>
  </si>
  <si>
    <t xml:space="preserve">Segment Assets </t>
  </si>
  <si>
    <t>CAPITAL COMMITMENTS</t>
  </si>
  <si>
    <t>Current</t>
  </si>
  <si>
    <t xml:space="preserve">As at </t>
  </si>
  <si>
    <t>Preceding</t>
  </si>
  <si>
    <t>Year End</t>
  </si>
  <si>
    <t xml:space="preserve">There were no material instruments with off balance sheet risk issued as at date of this report. </t>
  </si>
  <si>
    <t xml:space="preserve">There were no material contingent assets and contingent liabilities as at date of this report. </t>
  </si>
  <si>
    <t xml:space="preserve">There were no material capital commitments as at date of this report. </t>
  </si>
  <si>
    <t>Lee Ming Leong (MAICSA 7006926)</t>
  </si>
  <si>
    <t>Depreciation of property, plant and equipment</t>
  </si>
  <si>
    <t>ASSOCIATED COMPANIES</t>
  </si>
  <si>
    <t>OTHER INVESTMENTS</t>
  </si>
  <si>
    <t>Irredeemable Convertible Unsecured Loan Stocks (ICULS)</t>
  </si>
  <si>
    <t>Redeemable Convertible Secured Loan Stocks (RCSLS)</t>
  </si>
  <si>
    <t>As at End of</t>
  </si>
  <si>
    <t>ordinary shares from the conversion of both ICULS and RCSLS.</t>
  </si>
  <si>
    <t xml:space="preserve">On 28 October 2003, the entire issued and paid-up share capital of ECB was admitted to the Official List of the </t>
  </si>
  <si>
    <t>ICULS</t>
  </si>
  <si>
    <t>date of this report.</t>
  </si>
  <si>
    <t>Mah Li Chen (MAICSA 7022751)</t>
  </si>
  <si>
    <t>Based on current performance, the Board of Directors is confident that the Group's results will remain</t>
  </si>
  <si>
    <t xml:space="preserve">Current </t>
  </si>
  <si>
    <t>n/a</t>
  </si>
  <si>
    <t>n/a - not applicable.</t>
  </si>
  <si>
    <t>* Comprising RM2.00 only.</t>
  </si>
  <si>
    <t xml:space="preserve">The effective tax rate for the periods presented above is higher than the statutory tax rate principally  due to the </t>
  </si>
  <si>
    <t>n/a - not applicable as there are no comparative Group figures.</t>
  </si>
  <si>
    <t>Secured (including RCSLS)</t>
  </si>
  <si>
    <t>FOR THE QUARTER ENDED 31 DECEMBER 2003</t>
  </si>
  <si>
    <t>31.12.03</t>
  </si>
  <si>
    <t>31.12.02</t>
  </si>
  <si>
    <t>As at 31 December 2003</t>
  </si>
  <si>
    <t>AS AT 31 DECEMBER 2003</t>
  </si>
  <si>
    <t>31.12.2003</t>
  </si>
  <si>
    <t>As at 1 April 2003</t>
  </si>
  <si>
    <t>Loss on disposal of property, plant and equipment</t>
  </si>
  <si>
    <t>Decrease in inventories</t>
  </si>
  <si>
    <t>Decrease in payables</t>
  </si>
  <si>
    <t xml:space="preserve">The Group's performance for the quarter ended 31 December 2003 was not affected by significant seasonal or </t>
  </si>
  <si>
    <t>(A)</t>
  </si>
  <si>
    <t>(B)</t>
  </si>
  <si>
    <t>There were no changes in the composition of the Group during the quarter ended 31 December 2003.</t>
  </si>
  <si>
    <t>Settlement of amount owing by STS to KLIH pursuant to STS acquisition</t>
  </si>
  <si>
    <t>Working capital</t>
  </si>
  <si>
    <t>Listing expenses</t>
  </si>
  <si>
    <t>No dividend has been proposed for the current quarter ended 31 December 2003</t>
  </si>
  <si>
    <t>Underprovision in prior year</t>
  </si>
  <si>
    <t>Increase in receivables</t>
  </si>
  <si>
    <t>Decrease / (Increase) in development properties</t>
  </si>
  <si>
    <t>Net cash generated from financing activities</t>
  </si>
  <si>
    <t>Net (decrease) / increase in cash and cash equivalents</t>
  </si>
  <si>
    <t>Net cash used in operating activities</t>
  </si>
  <si>
    <t xml:space="preserve">with those adopted in the previous interim reporting for the quarter ended 30 September 2003. </t>
  </si>
  <si>
    <t>Conversion of ICULS</t>
  </si>
  <si>
    <t>Rights issue</t>
  </si>
  <si>
    <t>- Associated company</t>
  </si>
  <si>
    <t>- Company and subsidiaries</t>
  </si>
  <si>
    <t>Cash used in operations</t>
  </si>
  <si>
    <t>Proceeds from rights issue</t>
  </si>
  <si>
    <t>cyclical fluctuations.</t>
  </si>
  <si>
    <t>the quarter other than the following:</t>
  </si>
  <si>
    <t>No of shares</t>
  </si>
  <si>
    <t>( '000)</t>
  </si>
  <si>
    <t xml:space="preserve">Renounceable Rights Issue of 27,338,319 new ordinary shares of RM1.00 </t>
  </si>
  <si>
    <t>reflected in the financial statements for the quarter under review.</t>
  </si>
  <si>
    <t>There were no sale of investments and/or properties during the quarter under review.</t>
  </si>
  <si>
    <t xml:space="preserve"> Administrators Appointed) ("KLIH") within the framework of Pengurusan Danaharta Nasional Berhad Act, 1998</t>
  </si>
  <si>
    <t xml:space="preserve">Main Board of the KLSE in place of KLIH. The shares are categorised under the "Property" sector with a Stock </t>
  </si>
  <si>
    <t>Number and Stock Short Name of 1147 and EQUINE respectively.</t>
  </si>
  <si>
    <t>was completed during the quarter under review.</t>
  </si>
  <si>
    <t>The proceeds raised from the Renounceable Rights Issue amounting to RM27,338,319 were received in full.</t>
  </si>
  <si>
    <t>each at an issue price of RM1.00 per ordinary share on the basis of nine</t>
  </si>
  <si>
    <t>ordinary shares for every one existing ordinary share held in ECB prior</t>
  </si>
  <si>
    <t>to the Offer for Sale</t>
  </si>
  <si>
    <t>CORPORATE PROPOSALS</t>
  </si>
  <si>
    <t>Status of Corporate Proposals</t>
  </si>
  <si>
    <t>Status of Utilisation of Proceeds</t>
  </si>
  <si>
    <t>as follows:</t>
  </si>
  <si>
    <t>Raised</t>
  </si>
  <si>
    <t>Utilised</t>
  </si>
  <si>
    <t>Amount</t>
  </si>
  <si>
    <t>BORROWINGS AND DEBT SECURITIES</t>
  </si>
  <si>
    <t>COMMENTARY ON PROSPECTS</t>
  </si>
  <si>
    <t>FOR THE NINE MONTHS TO 31 DECEMBER 2003</t>
  </si>
  <si>
    <t xml:space="preserve">satisfactory for the remaining quarter of the financial year. </t>
  </si>
  <si>
    <t>Adjustment for assumed conversion of RCSLS ('000)</t>
  </si>
  <si>
    <t>Advances to associated companies</t>
  </si>
  <si>
    <t>Share of Results of Associated Company</t>
  </si>
  <si>
    <t>Share of results of associated company</t>
  </si>
  <si>
    <t>Investment holding (including share of results of associated company)</t>
  </si>
  <si>
    <t>Share of revenue of associated company</t>
  </si>
  <si>
    <t>REVIEW OF PERFORMANCE FOR THE CURRENT QUARTER AND COMPARISON WITH PRECEDING QUARTER'S</t>
  </si>
  <si>
    <t>RESULTS</t>
  </si>
  <si>
    <t>This is the Group's first full quarter results as compared to the preceding quarter ended 30 September 2003</t>
  </si>
  <si>
    <t>a)</t>
  </si>
  <si>
    <t xml:space="preserve">b) </t>
  </si>
  <si>
    <t>of approximately two months from the acquisition date of 6 August 2003.</t>
  </si>
  <si>
    <t>The accounting policies and methods of computation adopted in this interim financial statements are consistent</t>
  </si>
  <si>
    <t>There were no unusual items affecting assets, liabilities, equity, net income or cash flows during the quarter</t>
  </si>
  <si>
    <t xml:space="preserve">There were no issuance, cancellation, repurchase, resale and repayment of debt and equity securities during </t>
  </si>
  <si>
    <t xml:space="preserve">There were no dividends paid during the quarter under review. </t>
  </si>
  <si>
    <t>There were no material events subsequent to the end of the quarter ended 31 December 2003  that have not been</t>
  </si>
  <si>
    <t>wherein:</t>
  </si>
  <si>
    <t>the period of approximately one month from the acquisition date of 26 August 2003;</t>
  </si>
  <si>
    <t xml:space="preserve">share of profit of associated company, Pharmaniaga Logistics Sdn Bhd, was only recognised for the period </t>
  </si>
  <si>
    <t xml:space="preserve">profits from property development activities of the Taman Equine (M) Sdn Bhd Group were only recognised for </t>
  </si>
  <si>
    <t>Revenue of RM25.3 million from the current quarter was significantly higher than the preceding quarter of RM14.6</t>
  </si>
  <si>
    <t xml:space="preserve">million as a result of commencement of active development of a recently launched phase of 2.5 storey terrace </t>
  </si>
  <si>
    <t xml:space="preserve">houses and the Equine Square Phase 2 shop offices. These projects have contributed positively to the performance </t>
  </si>
  <si>
    <t>of the Group in the current quarter.</t>
  </si>
  <si>
    <t xml:space="preserve">Earnings prospect of the ECB Group is anchored by lock-in sales of RM271.9 million as at 31 January 2004, </t>
  </si>
  <si>
    <t>translates into a take-up rate of 78% of the total gross development value of RM347.2 million for all ongoing projects.</t>
  </si>
  <si>
    <t xml:space="preserve">generated by the ongoing Pusat Bandar Putra Permai and the Equine Square shop office projects. This figure </t>
  </si>
  <si>
    <t xml:space="preserve">The unbilled sales of RM187.4 million as at 31 January 2004 will underpin ECB Group's performance for the next </t>
  </si>
  <si>
    <t>1 - 2 years.</t>
  </si>
  <si>
    <t xml:space="preserve">In conjunction with ECB's renounceable rights issue exercise,  ECB issued a profit forecast of RM7.5 million </t>
  </si>
  <si>
    <t xml:space="preserve">(after pre acquisition profit ) for the financial year ending 31 March 2004. Correspondingly,  the Group reported an </t>
  </si>
  <si>
    <t xml:space="preserve">unaudited net profit of RM4.8 million for the period up to 31 December 2003, which is in line with the forecast. </t>
  </si>
  <si>
    <t>Purchase consideration for the Syarikat Tenaga Sahabat ("STS") acquisition</t>
  </si>
  <si>
    <t>The Corporate and Debt Restructuring Exercise of Kuala Lumpur Industries Holdings Berhad (Special</t>
  </si>
  <si>
    <t>Payment of listing expenses</t>
  </si>
  <si>
    <t xml:space="preserve">As at the date of this report, the proceeds from the Renounceable Rights Issue have been applied in full </t>
  </si>
  <si>
    <t>of the directors dated 17 February 2004.</t>
  </si>
  <si>
    <t>17 February 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</si>
</sst>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\ h:mm\ AM/PM"/>
    <numFmt numFmtId="166" formatCode="_(* #,##0.000_);_(* \(#,##0.000\);_(* &quot;-&quot;??_);_(@_)"/>
    <numFmt numFmtId="167" formatCode="#,##0_);[Red]\(#,##0\);\-"/>
    <numFmt numFmtId="168" formatCode="_(* #,##0.0_);_(* \(#,##0.0\);_(* &quot;-&quot;??_);_(@_)"/>
    <numFmt numFmtId="169" formatCode="0.000000"/>
    <numFmt numFmtId="170" formatCode="0.00000"/>
    <numFmt numFmtId="171" formatCode="0.0000"/>
    <numFmt numFmtId="172" formatCode="0.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Font="1" applyAlignment="1">
      <alignment horizontal="right"/>
    </xf>
    <xf numFmtId="0" fontId="0" fillId="0" borderId="0" xfId="0" applyAlignment="1" quotePrefix="1">
      <alignment/>
    </xf>
    <xf numFmtId="43" fontId="0" fillId="0" borderId="0" xfId="15" applyAlignment="1">
      <alignment/>
    </xf>
    <xf numFmtId="0" fontId="1" fillId="2" borderId="0" xfId="0" applyFont="1" applyFill="1" applyAlignment="1">
      <alignment horizontal="center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center"/>
    </xf>
    <xf numFmtId="41" fontId="0" fillId="0" borderId="3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164" fontId="0" fillId="0" borderId="14" xfId="15" applyNumberFormat="1" applyBorder="1" applyAlignment="1">
      <alignment/>
    </xf>
    <xf numFmtId="43" fontId="0" fillId="0" borderId="15" xfId="15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6" fillId="0" borderId="3" xfId="15" applyNumberFormat="1" applyFont="1" applyBorder="1" applyAlignment="1">
      <alignment/>
    </xf>
    <xf numFmtId="43" fontId="6" fillId="0" borderId="0" xfId="15" applyFont="1" applyAlignment="1">
      <alignment/>
    </xf>
    <xf numFmtId="164" fontId="6" fillId="0" borderId="14" xfId="15" applyNumberFormat="1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5" xfId="15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6" fillId="0" borderId="5" xfId="15" applyNumberFormat="1" applyFont="1" applyBorder="1" applyAlignment="1">
      <alignment/>
    </xf>
    <xf numFmtId="43" fontId="6" fillId="0" borderId="0" xfId="15" applyFont="1" applyBorder="1" applyAlignment="1">
      <alignment/>
    </xf>
    <xf numFmtId="0" fontId="5" fillId="0" borderId="0" xfId="0" applyFont="1" applyAlignment="1">
      <alignment horizontal="right"/>
    </xf>
    <xf numFmtId="164" fontId="6" fillId="0" borderId="0" xfId="15" applyNumberFormat="1" applyFont="1" applyAlignment="1">
      <alignment horizontal="right"/>
    </xf>
    <xf numFmtId="164" fontId="0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164" fontId="0" fillId="0" borderId="7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11" xfId="15" applyNumberFormat="1" applyBorder="1" applyAlignment="1">
      <alignment/>
    </xf>
    <xf numFmtId="43" fontId="6" fillId="0" borderId="15" xfId="15" applyNumberFormat="1" applyFont="1" applyBorder="1" applyAlignment="1">
      <alignment/>
    </xf>
    <xf numFmtId="164" fontId="6" fillId="0" borderId="0" xfId="0" applyNumberFormat="1" applyFont="1" applyAlignment="1">
      <alignment/>
    </xf>
    <xf numFmtId="43" fontId="6" fillId="0" borderId="15" xfId="0" applyNumberFormat="1" applyFont="1" applyBorder="1" applyAlignment="1">
      <alignment/>
    </xf>
    <xf numFmtId="164" fontId="6" fillId="0" borderId="0" xfId="15" applyNumberFormat="1" applyFont="1" applyFill="1" applyAlignment="1">
      <alignment horizontal="center"/>
    </xf>
    <xf numFmtId="41" fontId="0" fillId="0" borderId="13" xfId="0" applyNumberFormat="1" applyFill="1" applyBorder="1" applyAlignment="1">
      <alignment/>
    </xf>
    <xf numFmtId="164" fontId="6" fillId="0" borderId="14" xfId="15" applyNumberFormat="1" applyFont="1" applyBorder="1" applyAlignment="1">
      <alignment horizontal="right"/>
    </xf>
    <xf numFmtId="43" fontId="6" fillId="0" borderId="15" xfId="15" applyFont="1" applyBorder="1" applyAlignment="1">
      <alignment horizontal="right"/>
    </xf>
    <xf numFmtId="164" fontId="6" fillId="0" borderId="0" xfId="15" applyNumberFormat="1" applyFont="1" applyBorder="1" applyAlignment="1">
      <alignment horizontal="right"/>
    </xf>
    <xf numFmtId="0" fontId="6" fillId="2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6" fillId="0" borderId="14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15" applyNumberFormat="1" applyFont="1" applyAlignment="1">
      <alignment/>
    </xf>
    <xf numFmtId="37" fontId="6" fillId="0" borderId="15" xfId="0" applyNumberFormat="1" applyFont="1" applyBorder="1" applyAlignment="1">
      <alignment/>
    </xf>
    <xf numFmtId="9" fontId="6" fillId="0" borderId="0" xfId="21" applyFont="1" applyAlignment="1">
      <alignment/>
    </xf>
    <xf numFmtId="15" fontId="6" fillId="0" borderId="0" xfId="0" applyNumberFormat="1" applyFont="1" applyAlignment="1" quotePrefix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view="pageBreakPreview" zoomScale="60" workbookViewId="0" topLeftCell="A48">
      <selection activeCell="D48" sqref="D48"/>
    </sheetView>
  </sheetViews>
  <sheetFormatPr defaultColWidth="9.140625" defaultRowHeight="12.75"/>
  <cols>
    <col min="1" max="1" width="47.28125" style="0" customWidth="1"/>
    <col min="2" max="2" width="8.140625" style="0" customWidth="1"/>
    <col min="3" max="3" width="2.7109375" style="0" customWidth="1"/>
    <col min="4" max="4" width="20.57421875" style="0" customWidth="1"/>
    <col min="5" max="5" width="25.140625" style="0" customWidth="1"/>
  </cols>
  <sheetData>
    <row r="1" spans="1:4" ht="15" customHeight="1">
      <c r="A1" s="35" t="s">
        <v>0</v>
      </c>
      <c r="B1" s="32"/>
      <c r="C1" s="32"/>
      <c r="D1" s="32"/>
    </row>
    <row r="2" spans="1:4" ht="15" customHeight="1">
      <c r="A2" s="35" t="s">
        <v>105</v>
      </c>
      <c r="B2" s="32"/>
      <c r="C2" s="32"/>
      <c r="D2" s="32"/>
    </row>
    <row r="3" spans="1:4" ht="15" customHeight="1">
      <c r="A3" s="33" t="s">
        <v>219</v>
      </c>
      <c r="B3" s="32"/>
      <c r="C3" s="32"/>
      <c r="D3" s="32"/>
    </row>
    <row r="4" spans="1:4" ht="15">
      <c r="A4" s="33"/>
      <c r="B4" s="32"/>
      <c r="C4" s="32"/>
      <c r="D4" s="32"/>
    </row>
    <row r="5" spans="1:4" ht="14.25">
      <c r="A5" s="32" t="s">
        <v>113</v>
      </c>
      <c r="B5" s="32"/>
      <c r="C5" s="32"/>
      <c r="D5" s="32"/>
    </row>
    <row r="6" spans="1:5" ht="15">
      <c r="A6" s="33"/>
      <c r="B6" s="32"/>
      <c r="C6" s="32"/>
      <c r="D6" s="32"/>
      <c r="E6" s="40" t="s">
        <v>169</v>
      </c>
    </row>
    <row r="7" spans="1:5" ht="15">
      <c r="A7" s="32"/>
      <c r="B7" s="32"/>
      <c r="C7" s="41"/>
      <c r="D7" s="40" t="s">
        <v>167</v>
      </c>
      <c r="E7" s="40" t="s">
        <v>171</v>
      </c>
    </row>
    <row r="8" spans="1:5" ht="15">
      <c r="A8" s="32"/>
      <c r="B8" s="32"/>
      <c r="C8" s="41"/>
      <c r="D8" s="40" t="s">
        <v>168</v>
      </c>
      <c r="E8" s="40" t="s">
        <v>172</v>
      </c>
    </row>
    <row r="9" spans="1:5" ht="15">
      <c r="A9" s="32"/>
      <c r="B9" s="32"/>
      <c r="C9" s="41"/>
      <c r="D9" s="40" t="s">
        <v>220</v>
      </c>
      <c r="E9" s="40" t="s">
        <v>15</v>
      </c>
    </row>
    <row r="10" spans="1:5" ht="15">
      <c r="A10" s="32"/>
      <c r="B10" s="32"/>
      <c r="C10" s="41"/>
      <c r="D10" s="40" t="s">
        <v>80</v>
      </c>
      <c r="E10" s="40" t="s">
        <v>170</v>
      </c>
    </row>
    <row r="11" spans="1:5" ht="15">
      <c r="A11" s="32"/>
      <c r="B11" s="32"/>
      <c r="C11" s="41"/>
      <c r="D11" s="40" t="s">
        <v>19</v>
      </c>
      <c r="E11" s="40" t="s">
        <v>19</v>
      </c>
    </row>
    <row r="12" spans="1:5" ht="14.25">
      <c r="A12" s="32"/>
      <c r="B12" s="32"/>
      <c r="C12" s="47"/>
      <c r="D12" s="32"/>
      <c r="E12" s="32"/>
    </row>
    <row r="13" spans="1:5" ht="14.25">
      <c r="A13" s="32" t="s">
        <v>123</v>
      </c>
      <c r="B13" s="32"/>
      <c r="C13" s="42"/>
      <c r="D13" s="43">
        <v>23855</v>
      </c>
      <c r="E13" s="43">
        <v>0</v>
      </c>
    </row>
    <row r="14" spans="1:5" ht="14.25">
      <c r="A14" s="32" t="s">
        <v>197</v>
      </c>
      <c r="B14" s="32"/>
      <c r="C14" s="42"/>
      <c r="D14" s="43">
        <v>61789</v>
      </c>
      <c r="E14" s="43">
        <v>0</v>
      </c>
    </row>
    <row r="15" spans="1:5" ht="14.25">
      <c r="A15" s="32" t="s">
        <v>198</v>
      </c>
      <c r="B15" s="32"/>
      <c r="C15" s="42"/>
      <c r="D15" s="43">
        <v>1</v>
      </c>
      <c r="E15" s="43">
        <v>0</v>
      </c>
    </row>
    <row r="16" spans="1:5" ht="14.25">
      <c r="A16" s="32" t="s">
        <v>124</v>
      </c>
      <c r="B16" s="32"/>
      <c r="C16" s="42"/>
      <c r="D16" s="43">
        <v>226971</v>
      </c>
      <c r="E16" s="43">
        <v>0</v>
      </c>
    </row>
    <row r="17" spans="1:5" ht="14.25">
      <c r="A17" s="32" t="s">
        <v>7</v>
      </c>
      <c r="B17" s="32"/>
      <c r="C17" s="42"/>
      <c r="D17" s="43">
        <v>4398</v>
      </c>
      <c r="E17" s="43">
        <v>0</v>
      </c>
    </row>
    <row r="18" spans="1:5" ht="14.25">
      <c r="A18" s="32"/>
      <c r="B18" s="32"/>
      <c r="C18" s="42"/>
      <c r="D18" s="50">
        <f>SUM(D13:D17)</f>
        <v>317014</v>
      </c>
      <c r="E18" s="50">
        <f>SUM(E13:E17)</f>
        <v>0</v>
      </c>
    </row>
    <row r="19" spans="1:5" ht="14.25">
      <c r="A19" s="32" t="s">
        <v>8</v>
      </c>
      <c r="B19" s="32"/>
      <c r="C19" s="42"/>
      <c r="D19" s="43"/>
      <c r="E19" s="43"/>
    </row>
    <row r="20" spans="1:5" ht="14.25">
      <c r="A20" s="32" t="s">
        <v>39</v>
      </c>
      <c r="B20" s="32"/>
      <c r="C20" s="42"/>
      <c r="D20" s="43">
        <v>43986</v>
      </c>
      <c r="E20" s="43">
        <v>0</v>
      </c>
    </row>
    <row r="21" spans="1:5" ht="12.75" customHeight="1">
      <c r="A21" s="32" t="s">
        <v>129</v>
      </c>
      <c r="B21" s="32"/>
      <c r="C21" s="42"/>
      <c r="D21" s="43">
        <v>39045</v>
      </c>
      <c r="E21" s="43">
        <v>0</v>
      </c>
    </row>
    <row r="22" spans="1:5" ht="14.25">
      <c r="A22" s="32" t="s">
        <v>134</v>
      </c>
      <c r="B22" s="32"/>
      <c r="C22" s="42"/>
      <c r="D22" s="43">
        <v>67413</v>
      </c>
      <c r="E22" s="43">
        <v>0</v>
      </c>
    </row>
    <row r="23" spans="1:5" ht="14.25">
      <c r="A23" s="32" t="s">
        <v>135</v>
      </c>
      <c r="B23" s="32"/>
      <c r="C23" s="42"/>
      <c r="D23" s="43">
        <v>15227</v>
      </c>
      <c r="E23" s="43">
        <v>0</v>
      </c>
    </row>
    <row r="24" spans="1:5" ht="14.25">
      <c r="A24" s="32" t="s">
        <v>17</v>
      </c>
      <c r="B24" s="32"/>
      <c r="C24" s="42"/>
      <c r="D24" s="43">
        <v>1435</v>
      </c>
      <c r="E24" s="43">
        <v>0</v>
      </c>
    </row>
    <row r="25" spans="1:5" ht="14.25">
      <c r="A25" s="32" t="s">
        <v>9</v>
      </c>
      <c r="B25" s="32"/>
      <c r="C25" s="42"/>
      <c r="D25" s="43">
        <v>4287</v>
      </c>
      <c r="E25" s="43">
        <v>0</v>
      </c>
    </row>
    <row r="26" spans="1:5" ht="14.25">
      <c r="A26" s="32"/>
      <c r="B26" s="32"/>
      <c r="C26" s="42"/>
      <c r="D26" s="50">
        <f>SUM(D20:D25)</f>
        <v>171393</v>
      </c>
      <c r="E26" s="50">
        <f>SUM(E20:E25)</f>
        <v>0</v>
      </c>
    </row>
    <row r="27" spans="1:5" ht="14.25">
      <c r="A27" s="32" t="s">
        <v>10</v>
      </c>
      <c r="B27" s="32"/>
      <c r="C27" s="42"/>
      <c r="D27" s="43"/>
      <c r="E27" s="43"/>
    </row>
    <row r="28" spans="1:5" ht="14.25">
      <c r="A28" s="32" t="s">
        <v>136</v>
      </c>
      <c r="B28" s="32"/>
      <c r="C28" s="42"/>
      <c r="D28" s="43">
        <v>48212</v>
      </c>
      <c r="E28" s="43">
        <v>0</v>
      </c>
    </row>
    <row r="29" spans="1:5" ht="14.25">
      <c r="A29" s="32" t="s">
        <v>137</v>
      </c>
      <c r="B29" s="32"/>
      <c r="C29" s="42"/>
      <c r="D29" s="43">
        <f>23184+2033</f>
        <v>25217</v>
      </c>
      <c r="E29" s="43">
        <v>0</v>
      </c>
    </row>
    <row r="30" spans="1:5" ht="14.25">
      <c r="A30" s="32" t="s">
        <v>11</v>
      </c>
      <c r="B30" s="32"/>
      <c r="C30" s="42"/>
      <c r="D30" s="43">
        <v>23002</v>
      </c>
      <c r="E30" s="43">
        <v>0</v>
      </c>
    </row>
    <row r="31" spans="1:5" ht="14.25">
      <c r="A31" s="32" t="s">
        <v>13</v>
      </c>
      <c r="B31" s="32"/>
      <c r="C31" s="42"/>
      <c r="D31" s="43">
        <v>1247</v>
      </c>
      <c r="E31" s="43">
        <v>0</v>
      </c>
    </row>
    <row r="32" spans="1:5" ht="14.25">
      <c r="A32" s="32" t="s">
        <v>138</v>
      </c>
      <c r="B32" s="32"/>
      <c r="C32" s="42"/>
      <c r="D32" s="43">
        <v>1101</v>
      </c>
      <c r="E32" s="43">
        <v>0</v>
      </c>
    </row>
    <row r="33" spans="1:5" ht="14.25">
      <c r="A33" s="32"/>
      <c r="B33" s="32"/>
      <c r="C33" s="42"/>
      <c r="D33" s="50">
        <f>SUM(D28:D32)</f>
        <v>98779</v>
      </c>
      <c r="E33" s="50">
        <f>SUM(E28:E32)</f>
        <v>0</v>
      </c>
    </row>
    <row r="34" spans="1:5" ht="14.25">
      <c r="A34" s="32"/>
      <c r="B34" s="32"/>
      <c r="C34" s="42"/>
      <c r="D34" s="43"/>
      <c r="E34" s="43"/>
    </row>
    <row r="35" spans="1:5" ht="14.25">
      <c r="A35" s="32" t="s">
        <v>125</v>
      </c>
      <c r="B35" s="32"/>
      <c r="C35" s="42"/>
      <c r="D35" s="43">
        <f>+D26-D33</f>
        <v>72614</v>
      </c>
      <c r="E35" s="43">
        <f>+E26-E33</f>
        <v>0</v>
      </c>
    </row>
    <row r="36" spans="1:5" ht="14.25">
      <c r="A36" s="32"/>
      <c r="B36" s="32"/>
      <c r="C36" s="42"/>
      <c r="D36" s="43"/>
      <c r="E36" s="43"/>
    </row>
    <row r="37" spans="1:5" ht="15" thickBot="1">
      <c r="A37" s="32"/>
      <c r="B37" s="32"/>
      <c r="C37" s="42"/>
      <c r="D37" s="46">
        <f>+D18+D35</f>
        <v>389628</v>
      </c>
      <c r="E37" s="67" t="s">
        <v>209</v>
      </c>
    </row>
    <row r="38" spans="1:5" ht="14.25">
      <c r="A38" s="32"/>
      <c r="B38" s="32"/>
      <c r="C38" s="42"/>
      <c r="D38" s="43"/>
      <c r="E38" s="43"/>
    </row>
    <row r="39" spans="1:5" ht="15">
      <c r="A39" s="35" t="s">
        <v>126</v>
      </c>
      <c r="B39" s="32"/>
      <c r="C39" s="42"/>
      <c r="D39" s="43"/>
      <c r="E39" s="43"/>
    </row>
    <row r="40" spans="1:5" ht="14.25">
      <c r="A40" s="32"/>
      <c r="B40" s="32"/>
      <c r="C40" s="42"/>
      <c r="D40" s="43"/>
      <c r="E40" s="43"/>
    </row>
    <row r="41" spans="1:5" ht="14.25">
      <c r="A41" s="32" t="s">
        <v>41</v>
      </c>
      <c r="B41" s="32"/>
      <c r="C41" s="42"/>
      <c r="D41" s="43">
        <f>150015</f>
        <v>150015</v>
      </c>
      <c r="E41" s="53">
        <v>0</v>
      </c>
    </row>
    <row r="42" spans="1:5" ht="14.25">
      <c r="A42" s="32" t="s">
        <v>199</v>
      </c>
      <c r="B42" s="32"/>
      <c r="C42" s="42"/>
      <c r="D42" s="43">
        <f>77323</f>
        <v>77323</v>
      </c>
      <c r="E42" s="43">
        <v>0</v>
      </c>
    </row>
    <row r="43" spans="1:5" ht="14.25">
      <c r="A43" s="32" t="s">
        <v>183</v>
      </c>
      <c r="B43" s="32"/>
      <c r="C43" s="42"/>
      <c r="D43" s="44">
        <v>4046</v>
      </c>
      <c r="E43" s="44">
        <v>0</v>
      </c>
    </row>
    <row r="44" spans="1:5" ht="14.25">
      <c r="A44" s="32"/>
      <c r="B44" s="32"/>
      <c r="C44" s="42"/>
      <c r="D44" s="43"/>
      <c r="E44" s="43"/>
    </row>
    <row r="45" spans="1:5" ht="14.25">
      <c r="A45" s="32" t="s">
        <v>128</v>
      </c>
      <c r="B45" s="32"/>
      <c r="C45" s="42"/>
      <c r="D45" s="43">
        <f>SUM(D41:D43)</f>
        <v>231384</v>
      </c>
      <c r="E45" s="43">
        <f>SUM(E41:E43)</f>
        <v>0</v>
      </c>
    </row>
    <row r="46" spans="1:5" ht="14.25">
      <c r="A46" s="32"/>
      <c r="B46" s="32"/>
      <c r="C46" s="42"/>
      <c r="D46" s="43"/>
      <c r="E46" s="43"/>
    </row>
    <row r="47" spans="1:5" ht="14.25">
      <c r="A47" s="32" t="s">
        <v>12</v>
      </c>
      <c r="B47" s="32"/>
      <c r="C47" s="42"/>
      <c r="D47" s="43">
        <v>55</v>
      </c>
      <c r="E47" s="43">
        <v>0</v>
      </c>
    </row>
    <row r="48" spans="1:5" ht="14.25">
      <c r="A48" s="32"/>
      <c r="B48" s="32"/>
      <c r="C48" s="42"/>
      <c r="D48" s="43"/>
      <c r="E48" s="43"/>
    </row>
    <row r="49" spans="1:5" ht="14.25">
      <c r="A49" s="32" t="s">
        <v>127</v>
      </c>
      <c r="B49" s="32"/>
      <c r="C49" s="42"/>
      <c r="D49" s="43"/>
      <c r="E49" s="43">
        <v>0</v>
      </c>
    </row>
    <row r="50" spans="1:5" ht="14.25">
      <c r="A50" s="32"/>
      <c r="B50" s="32"/>
      <c r="C50" s="42"/>
      <c r="D50" s="43"/>
      <c r="E50" s="43"/>
    </row>
    <row r="51" spans="1:5" ht="14.25">
      <c r="A51" s="32" t="s">
        <v>200</v>
      </c>
      <c r="B51" s="32"/>
      <c r="C51" s="42"/>
      <c r="D51" s="43">
        <v>48500</v>
      </c>
      <c r="E51" s="43"/>
    </row>
    <row r="52" spans="1:5" ht="14.25">
      <c r="A52" s="32" t="s">
        <v>42</v>
      </c>
      <c r="B52" s="32"/>
      <c r="C52" s="42"/>
      <c r="D52" s="43">
        <v>59981</v>
      </c>
      <c r="E52" s="43">
        <v>0</v>
      </c>
    </row>
    <row r="53" spans="1:5" ht="14.25">
      <c r="A53" s="32" t="s">
        <v>14</v>
      </c>
      <c r="B53" s="32"/>
      <c r="C53" s="42"/>
      <c r="D53" s="43">
        <v>49708</v>
      </c>
      <c r="E53" s="43">
        <v>0</v>
      </c>
    </row>
    <row r="54" spans="1:5" ht="15" thickBot="1">
      <c r="A54" s="32"/>
      <c r="B54" s="32"/>
      <c r="C54" s="42"/>
      <c r="D54" s="46">
        <f>SUM(D45:D53)</f>
        <v>389628</v>
      </c>
      <c r="E54" s="67" t="s">
        <v>209</v>
      </c>
    </row>
    <row r="55" spans="1:5" ht="14.25">
      <c r="A55" s="32"/>
      <c r="B55" s="32"/>
      <c r="C55" s="42"/>
      <c r="D55" s="43">
        <f>+D37-D54</f>
        <v>0</v>
      </c>
      <c r="E55" s="43" t="s">
        <v>113</v>
      </c>
    </row>
    <row r="56" spans="1:5" ht="14.25">
      <c r="A56" s="32"/>
      <c r="B56" s="32"/>
      <c r="C56" s="42"/>
      <c r="D56" s="43"/>
      <c r="E56" s="43"/>
    </row>
    <row r="57" spans="1:5" ht="15" thickBot="1">
      <c r="A57" s="32" t="s">
        <v>51</v>
      </c>
      <c r="B57" s="32"/>
      <c r="C57" s="51"/>
      <c r="D57" s="48">
        <f>+(D45-D17)/D41</f>
        <v>1.513088691130887</v>
      </c>
      <c r="E57" s="68" t="s">
        <v>209</v>
      </c>
    </row>
    <row r="58" spans="1:5" ht="14.25">
      <c r="A58" s="32"/>
      <c r="B58" s="32"/>
      <c r="C58" s="42"/>
      <c r="D58" s="43"/>
      <c r="E58" s="43"/>
    </row>
    <row r="59" spans="3:5" ht="12.75">
      <c r="C59" s="3"/>
      <c r="D59" s="3"/>
      <c r="E59" s="3"/>
    </row>
    <row r="60" spans="1:5" ht="14.25">
      <c r="A60" s="32" t="s">
        <v>210</v>
      </c>
      <c r="C60" s="3"/>
      <c r="D60" s="3"/>
      <c r="E60" s="3"/>
    </row>
    <row r="61" spans="1:5" ht="12.75">
      <c r="A61" t="s">
        <v>113</v>
      </c>
      <c r="C61" s="3"/>
      <c r="D61" s="3"/>
      <c r="E61" s="3"/>
    </row>
    <row r="62" spans="3:5" ht="12.75">
      <c r="C62" s="3"/>
      <c r="D62" s="3"/>
      <c r="E62" s="3"/>
    </row>
    <row r="63" spans="1:5" ht="14.25">
      <c r="A63" s="32"/>
      <c r="C63" s="3"/>
      <c r="D63" s="3"/>
      <c r="E63" s="3"/>
    </row>
    <row r="64" spans="1:5" ht="14.25">
      <c r="A64" s="32"/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  <row r="81" spans="3:5" ht="12.75">
      <c r="C81" s="3"/>
      <c r="D81" s="3"/>
      <c r="E81" s="3"/>
    </row>
    <row r="82" spans="3:5" ht="12.75">
      <c r="C82" s="3"/>
      <c r="D82" s="3"/>
      <c r="E82" s="3"/>
    </row>
    <row r="83" spans="3:5" ht="12.75">
      <c r="C83" s="3"/>
      <c r="D83" s="3"/>
      <c r="E83" s="3"/>
    </row>
    <row r="84" spans="3:5" ht="12.75">
      <c r="C84" s="3"/>
      <c r="D84" s="3"/>
      <c r="E84" s="3"/>
    </row>
    <row r="85" spans="3:5" ht="12.75">
      <c r="C85" s="3"/>
      <c r="D85" s="3"/>
      <c r="E85" s="3"/>
    </row>
    <row r="86" spans="3:5" ht="12.75">
      <c r="C86" s="3"/>
      <c r="D86" s="3"/>
      <c r="E86" s="3"/>
    </row>
    <row r="87" spans="3:5" ht="12.75">
      <c r="C87" s="3"/>
      <c r="D87" s="3"/>
      <c r="E87" s="3"/>
    </row>
    <row r="88" spans="3:5" ht="12.75">
      <c r="C88" s="3"/>
      <c r="D88" s="3"/>
      <c r="E88" s="3"/>
    </row>
    <row r="89" spans="3:5" ht="12.75">
      <c r="C89" s="3"/>
      <c r="D89" s="3"/>
      <c r="E89" s="3"/>
    </row>
    <row r="90" spans="3:5" ht="12.75">
      <c r="C90" s="3"/>
      <c r="D90" s="3"/>
      <c r="E90" s="3"/>
    </row>
    <row r="91" spans="3:5" ht="12.75">
      <c r="C91" s="3"/>
      <c r="D91" s="3"/>
      <c r="E91" s="3"/>
    </row>
    <row r="92" spans="3:5" ht="12.75">
      <c r="C92" s="3"/>
      <c r="D92" s="3"/>
      <c r="E92" s="3"/>
    </row>
    <row r="93" spans="3:5" ht="12.75">
      <c r="C93" s="3"/>
      <c r="D93" s="3"/>
      <c r="E93" s="3"/>
    </row>
    <row r="94" spans="3:5" ht="12.75">
      <c r="C94" s="3"/>
      <c r="D94" s="3"/>
      <c r="E94" s="3"/>
    </row>
    <row r="95" spans="3:5" ht="12.75">
      <c r="C95" s="3"/>
      <c r="D95" s="3"/>
      <c r="E95" s="3"/>
    </row>
    <row r="96" spans="3:5" ht="12.75">
      <c r="C96" s="3"/>
      <c r="D96" s="3"/>
      <c r="E96" s="3"/>
    </row>
    <row r="97" spans="3:5" ht="12.75">
      <c r="C97" s="3"/>
      <c r="D97" s="3"/>
      <c r="E97" s="3"/>
    </row>
    <row r="98" spans="3:5" ht="12.75">
      <c r="C98" s="3"/>
      <c r="D98" s="3"/>
      <c r="E98" s="3"/>
    </row>
    <row r="99" spans="3:5" ht="12.75">
      <c r="C99" s="3"/>
      <c r="D99" s="3"/>
      <c r="E99" s="3"/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  <row r="117" spans="3:5" ht="12.75">
      <c r="C117" s="3"/>
      <c r="D117" s="3"/>
      <c r="E117" s="3"/>
    </row>
    <row r="118" spans="3:5" ht="12.75">
      <c r="C118" s="3"/>
      <c r="D118" s="3"/>
      <c r="E118" s="3"/>
    </row>
    <row r="119" spans="3:5" ht="12.75">
      <c r="C119" s="3"/>
      <c r="D119" s="3"/>
      <c r="E119" s="3"/>
    </row>
    <row r="120" spans="3:5" ht="12.75">
      <c r="C120" s="3"/>
      <c r="D120" s="3"/>
      <c r="E120" s="3"/>
    </row>
    <row r="121" spans="3:5" ht="12.75">
      <c r="C121" s="3"/>
      <c r="D121" s="3"/>
      <c r="E121" s="3"/>
    </row>
    <row r="122" spans="3:5" ht="12.75">
      <c r="C122" s="3"/>
      <c r="D122" s="3"/>
      <c r="E122" s="3"/>
    </row>
    <row r="123" spans="3:5" ht="12.75">
      <c r="C123" s="3"/>
      <c r="D123" s="3"/>
      <c r="E123" s="3"/>
    </row>
    <row r="124" spans="3:5" ht="12.75">
      <c r="C124" s="3"/>
      <c r="D124" s="3"/>
      <c r="E124" s="3"/>
    </row>
  </sheetData>
  <printOptions/>
  <pageMargins left="0.56" right="0.36" top="0.48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view="pageBreakPreview" zoomScale="60" zoomScaleNormal="6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0" sqref="B30"/>
    </sheetView>
  </sheetViews>
  <sheetFormatPr defaultColWidth="9.140625" defaultRowHeight="12.75"/>
  <cols>
    <col min="1" max="1" width="41.7109375" style="0" customWidth="1"/>
    <col min="2" max="2" width="18.140625" style="0" customWidth="1"/>
    <col min="3" max="3" width="26.00390625" style="0" customWidth="1"/>
    <col min="4" max="4" width="1.57421875" style="0" customWidth="1"/>
    <col min="5" max="5" width="16.421875" style="0" customWidth="1"/>
    <col min="6" max="6" width="20.421875" style="0" customWidth="1"/>
  </cols>
  <sheetData>
    <row r="1" ht="12.75">
      <c r="A1" s="1" t="s">
        <v>0</v>
      </c>
    </row>
    <row r="2" ht="12.75">
      <c r="A2" s="1" t="s">
        <v>107</v>
      </c>
    </row>
    <row r="3" ht="12.75">
      <c r="A3" s="31" t="s">
        <v>215</v>
      </c>
    </row>
    <row r="4" ht="12.75">
      <c r="A4" s="31"/>
    </row>
    <row r="5" ht="12.75">
      <c r="A5" s="31"/>
    </row>
    <row r="6" spans="2:6" ht="12.75">
      <c r="B6" s="80" t="s">
        <v>174</v>
      </c>
      <c r="C6" s="80"/>
      <c r="D6" s="4"/>
      <c r="E6" s="80" t="s">
        <v>175</v>
      </c>
      <c r="F6" s="80"/>
    </row>
    <row r="7" spans="2:6" ht="12.75">
      <c r="B7" s="4" t="s">
        <v>43</v>
      </c>
      <c r="C7" s="4" t="s">
        <v>176</v>
      </c>
      <c r="D7" s="4"/>
      <c r="E7" s="4" t="s">
        <v>43</v>
      </c>
      <c r="F7" s="4" t="s">
        <v>176</v>
      </c>
    </row>
    <row r="8" spans="2:6" ht="12.75">
      <c r="B8" s="4" t="s">
        <v>44</v>
      </c>
      <c r="C8" s="4" t="s">
        <v>177</v>
      </c>
      <c r="D8" s="4"/>
      <c r="E8" s="4" t="s">
        <v>178</v>
      </c>
      <c r="F8" s="4" t="s">
        <v>45</v>
      </c>
    </row>
    <row r="9" spans="2:6" ht="12.75">
      <c r="B9" s="4" t="s">
        <v>216</v>
      </c>
      <c r="C9" s="4" t="s">
        <v>217</v>
      </c>
      <c r="D9" s="4"/>
      <c r="E9" s="4" t="str">
        <f>+B9</f>
        <v>31.12.03</v>
      </c>
      <c r="F9" s="4" t="str">
        <f>+C9</f>
        <v>31.12.02</v>
      </c>
    </row>
    <row r="10" spans="2:6" ht="12.75">
      <c r="B10" s="4" t="s">
        <v>19</v>
      </c>
      <c r="C10" s="4" t="s">
        <v>19</v>
      </c>
      <c r="D10" s="4"/>
      <c r="E10" s="4" t="s">
        <v>19</v>
      </c>
      <c r="F10" s="4" t="s">
        <v>19</v>
      </c>
    </row>
    <row r="13" spans="1:6" ht="12.75">
      <c r="A13" t="s">
        <v>46</v>
      </c>
      <c r="B13" s="3">
        <f>+E13-14923</f>
        <v>25347</v>
      </c>
      <c r="C13" s="2">
        <v>0</v>
      </c>
      <c r="D13" s="2"/>
      <c r="E13" s="3">
        <v>40270</v>
      </c>
      <c r="F13" s="3">
        <v>0</v>
      </c>
    </row>
    <row r="14" spans="2:6" ht="12.75">
      <c r="B14" s="3"/>
      <c r="C14" s="3"/>
      <c r="D14" s="3"/>
      <c r="E14" s="3"/>
      <c r="F14" s="3"/>
    </row>
    <row r="15" spans="1:6" ht="12.75">
      <c r="A15" t="s">
        <v>47</v>
      </c>
      <c r="B15" s="9">
        <f>+E15+11764</f>
        <v>-20240</v>
      </c>
      <c r="C15" s="49">
        <v>0</v>
      </c>
      <c r="D15" s="54"/>
      <c r="E15" s="9">
        <v>-32004</v>
      </c>
      <c r="F15" s="9">
        <v>0</v>
      </c>
    </row>
    <row r="16" spans="2:6" ht="12.75">
      <c r="B16" s="3"/>
      <c r="C16" s="3"/>
      <c r="D16" s="3"/>
      <c r="E16" s="3"/>
      <c r="F16" s="3"/>
    </row>
    <row r="17" spans="1:6" ht="12.75">
      <c r="A17" t="s">
        <v>48</v>
      </c>
      <c r="B17" s="3">
        <f>SUM(B13:B15)</f>
        <v>5107</v>
      </c>
      <c r="C17" s="3">
        <f>SUM(C13:C15)</f>
        <v>0</v>
      </c>
      <c r="D17" s="3"/>
      <c r="E17" s="3">
        <f>SUM(E13:E15)</f>
        <v>8266</v>
      </c>
      <c r="F17" s="3">
        <f>SUM(F13:F15)</f>
        <v>0</v>
      </c>
    </row>
    <row r="18" spans="2:6" ht="12.75">
      <c r="B18" s="3"/>
      <c r="C18" s="3"/>
      <c r="D18" s="3"/>
      <c r="E18" s="3"/>
      <c r="F18" s="3"/>
    </row>
    <row r="19" spans="1:6" ht="12.75">
      <c r="A19" t="s">
        <v>82</v>
      </c>
      <c r="B19" s="3">
        <f>+E19-575</f>
        <v>105</v>
      </c>
      <c r="C19" s="3">
        <v>0</v>
      </c>
      <c r="D19" s="3"/>
      <c r="E19" s="3">
        <v>680</v>
      </c>
      <c r="F19" s="3">
        <v>0</v>
      </c>
    </row>
    <row r="20" spans="2:6" ht="12.75">
      <c r="B20" s="3"/>
      <c r="C20" s="3"/>
      <c r="D20" s="3"/>
      <c r="E20" s="3"/>
      <c r="F20" s="3"/>
    </row>
    <row r="21" spans="1:6" ht="12.75">
      <c r="A21" t="s">
        <v>83</v>
      </c>
      <c r="B21" s="3">
        <f>+E21+2633</f>
        <v>-3290</v>
      </c>
      <c r="C21" s="3">
        <v>0</v>
      </c>
      <c r="D21" s="3"/>
      <c r="E21" s="3">
        <v>-5923</v>
      </c>
      <c r="F21" s="3">
        <v>0</v>
      </c>
    </row>
    <row r="22" spans="1:6" ht="12.75">
      <c r="A22" t="s">
        <v>113</v>
      </c>
      <c r="B22" s="9"/>
      <c r="C22" s="49" t="s">
        <v>113</v>
      </c>
      <c r="D22" s="54"/>
      <c r="E22" s="9"/>
      <c r="F22" s="9"/>
    </row>
    <row r="23" spans="2:6" ht="12.75">
      <c r="B23" s="3"/>
      <c r="C23" s="3"/>
      <c r="D23" s="3"/>
      <c r="E23" s="3"/>
      <c r="F23" s="3"/>
    </row>
    <row r="24" spans="1:6" ht="12.75">
      <c r="A24" t="s">
        <v>84</v>
      </c>
      <c r="B24" s="3">
        <f>SUM(B17:B22)</f>
        <v>1922</v>
      </c>
      <c r="C24" s="3">
        <f>SUM(C17:C22)</f>
        <v>0</v>
      </c>
      <c r="D24" s="3"/>
      <c r="E24" s="3">
        <f>SUM(E17:E22)</f>
        <v>3023</v>
      </c>
      <c r="F24" s="3"/>
    </row>
    <row r="25" spans="2:6" ht="12.75">
      <c r="B25" s="3"/>
      <c r="C25" s="3"/>
      <c r="D25" s="3"/>
      <c r="E25" s="3"/>
      <c r="F25" s="3"/>
    </row>
    <row r="26" spans="1:6" ht="12.75">
      <c r="A26" t="s">
        <v>139</v>
      </c>
      <c r="B26" s="3">
        <f>+E26+310</f>
        <v>-535</v>
      </c>
      <c r="C26" s="2">
        <v>0</v>
      </c>
      <c r="D26" s="2"/>
      <c r="E26" s="3">
        <v>-845</v>
      </c>
      <c r="F26" s="3">
        <v>0</v>
      </c>
    </row>
    <row r="27" spans="2:6" ht="12.75">
      <c r="B27" s="3"/>
      <c r="C27" s="3"/>
      <c r="D27" s="3"/>
      <c r="E27" s="3"/>
      <c r="F27" s="3"/>
    </row>
    <row r="28" spans="1:6" ht="12.75">
      <c r="A28" t="s">
        <v>274</v>
      </c>
      <c r="B28" s="9">
        <f>+E28-1704</f>
        <v>3452</v>
      </c>
      <c r="C28" s="49">
        <v>0</v>
      </c>
      <c r="D28" s="54"/>
      <c r="E28" s="9">
        <v>5156</v>
      </c>
      <c r="F28" s="9">
        <v>0</v>
      </c>
    </row>
    <row r="29" spans="2:6" ht="12.75">
      <c r="B29" s="3"/>
      <c r="C29" s="3"/>
      <c r="D29" s="3"/>
      <c r="E29" s="3"/>
      <c r="F29" s="3"/>
    </row>
    <row r="30" spans="1:6" ht="12.75">
      <c r="A30" t="s">
        <v>85</v>
      </c>
      <c r="B30" s="3">
        <f>SUM(B24:B28)</f>
        <v>4839</v>
      </c>
      <c r="C30" s="3">
        <f>SUM(C24:C28)</f>
        <v>0</v>
      </c>
      <c r="D30" s="3"/>
      <c r="E30" s="3">
        <f>SUM(E24:E28)</f>
        <v>7334</v>
      </c>
      <c r="F30" s="3">
        <f>SUM(F24:F28)</f>
        <v>0</v>
      </c>
    </row>
    <row r="31" spans="2:6" ht="12.75">
      <c r="B31" s="3"/>
      <c r="C31" s="3"/>
      <c r="D31" s="3"/>
      <c r="E31" s="3"/>
      <c r="F31" s="3"/>
    </row>
    <row r="32" spans="1:6" ht="12.75">
      <c r="A32" t="s">
        <v>40</v>
      </c>
      <c r="B32" s="2"/>
      <c r="C32" s="2"/>
      <c r="D32" s="2"/>
      <c r="E32" s="3"/>
      <c r="F32" s="3"/>
    </row>
    <row r="33" spans="1:6" ht="12.75">
      <c r="A33" s="11" t="s">
        <v>243</v>
      </c>
      <c r="B33" s="8">
        <f>+E33+351</f>
        <v>-663</v>
      </c>
      <c r="C33" s="56">
        <v>0</v>
      </c>
      <c r="D33" s="2"/>
      <c r="E33" s="58">
        <v>-1014</v>
      </c>
      <c r="F33" s="59">
        <v>0</v>
      </c>
    </row>
    <row r="34" spans="1:6" ht="12.75">
      <c r="A34" s="11" t="s">
        <v>242</v>
      </c>
      <c r="B34" s="6">
        <f>+E34+579</f>
        <v>-884</v>
      </c>
      <c r="C34" s="57">
        <v>0</v>
      </c>
      <c r="D34" s="2"/>
      <c r="E34" s="60">
        <v>-1463</v>
      </c>
      <c r="F34" s="61">
        <v>0</v>
      </c>
    </row>
    <row r="35" spans="2:6" ht="12.75">
      <c r="B35" s="2">
        <f>SUM(B33:B34)</f>
        <v>-1547</v>
      </c>
      <c r="C35" s="2">
        <f>SUM(C33:C34)</f>
        <v>0</v>
      </c>
      <c r="D35" s="2"/>
      <c r="E35" s="2">
        <f>SUM(E33:E34)</f>
        <v>-2477</v>
      </c>
      <c r="F35" s="2">
        <f>SUM(F33:F34)</f>
        <v>0</v>
      </c>
    </row>
    <row r="36" spans="2:6" ht="12.75">
      <c r="B36" s="9"/>
      <c r="C36" s="9"/>
      <c r="D36" s="7"/>
      <c r="E36" s="9"/>
      <c r="F36" s="9"/>
    </row>
    <row r="37" spans="1:6" ht="12.75">
      <c r="A37" t="s">
        <v>86</v>
      </c>
      <c r="B37" s="3">
        <f>+B30+B35</f>
        <v>3292</v>
      </c>
      <c r="C37" s="3">
        <f>+C30+C35</f>
        <v>0</v>
      </c>
      <c r="D37" s="3"/>
      <c r="E37" s="3">
        <f>+E30+E35</f>
        <v>4857</v>
      </c>
      <c r="F37" s="3">
        <f>+F30+F35</f>
        <v>0</v>
      </c>
    </row>
    <row r="38" spans="2:6" ht="12.75">
      <c r="B38" s="3"/>
      <c r="C38" s="3"/>
      <c r="D38" s="3"/>
      <c r="E38" s="3"/>
      <c r="F38" s="3"/>
    </row>
    <row r="39" spans="1:6" ht="12.75">
      <c r="A39" t="s">
        <v>106</v>
      </c>
      <c r="B39" s="3">
        <f>+E39+9</f>
        <v>-13</v>
      </c>
      <c r="C39" s="2">
        <v>0</v>
      </c>
      <c r="D39" s="2"/>
      <c r="E39" s="3">
        <v>-22</v>
      </c>
      <c r="F39" s="3">
        <v>0</v>
      </c>
    </row>
    <row r="40" spans="2:6" ht="12.75">
      <c r="B40" s="3"/>
      <c r="C40" s="3"/>
      <c r="D40" s="3"/>
      <c r="E40" s="3"/>
      <c r="F40" s="3"/>
    </row>
    <row r="41" spans="1:6" ht="13.5" thickBot="1">
      <c r="A41" t="s">
        <v>87</v>
      </c>
      <c r="B41" s="29">
        <f>SUM(B37:B40)</f>
        <v>3279</v>
      </c>
      <c r="C41" s="29">
        <f>SUM(C37:C40)</f>
        <v>0</v>
      </c>
      <c r="D41" s="7"/>
      <c r="E41" s="29">
        <f>SUM(E37:E40)</f>
        <v>4835</v>
      </c>
      <c r="F41" s="29">
        <f>SUM(F37:F40)</f>
        <v>0</v>
      </c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1:6" ht="13.5" thickBot="1">
      <c r="A44" t="s">
        <v>49</v>
      </c>
      <c r="B44" s="30">
        <f>+NOTES!J239</f>
        <v>2.328421800106515</v>
      </c>
      <c r="C44" s="30">
        <v>0</v>
      </c>
      <c r="D44" s="55"/>
      <c r="E44" s="30">
        <f>+NOTES!K239</f>
        <v>7.983290403540057</v>
      </c>
      <c r="F44" s="30">
        <v>0</v>
      </c>
    </row>
    <row r="45" spans="2:6" ht="12.75">
      <c r="B45" s="12"/>
      <c r="C45" s="12"/>
      <c r="D45" s="12"/>
      <c r="E45" s="12"/>
      <c r="F45" s="12"/>
    </row>
    <row r="46" spans="1:6" ht="13.5" thickBot="1">
      <c r="A46" t="s">
        <v>50</v>
      </c>
      <c r="B46" s="30">
        <f>+NOTES!J260</f>
        <v>1.4288124472771582</v>
      </c>
      <c r="C46" s="30">
        <v>0</v>
      </c>
      <c r="D46" s="55"/>
      <c r="E46" s="30">
        <f>+NOTES!K260</f>
        <v>4.848952969447305</v>
      </c>
      <c r="F46" s="30">
        <v>0</v>
      </c>
    </row>
    <row r="47" spans="2:6" ht="12.75">
      <c r="B47" s="3"/>
      <c r="C47" s="3"/>
      <c r="D47" s="3"/>
      <c r="E47" s="3"/>
      <c r="F47" s="3"/>
    </row>
    <row r="48" spans="1:4" ht="13.5" thickBot="1">
      <c r="A48" t="s">
        <v>81</v>
      </c>
      <c r="B48" s="30">
        <v>0</v>
      </c>
      <c r="C48" s="30">
        <v>0</v>
      </c>
      <c r="D48" s="55"/>
    </row>
  </sheetData>
  <mergeCells count="2">
    <mergeCell ref="B6:C6"/>
    <mergeCell ref="E6:F6"/>
  </mergeCells>
  <printOptions/>
  <pageMargins left="0.42" right="0.39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">
      <pane xSplit="1" ySplit="9" topLeftCell="B10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A3" sqref="A3"/>
    </sheetView>
  </sheetViews>
  <sheetFormatPr defaultColWidth="9.140625" defaultRowHeight="12.75"/>
  <cols>
    <col min="1" max="1" width="22.421875" style="0" customWidth="1"/>
    <col min="2" max="5" width="13.7109375" style="0" customWidth="1"/>
  </cols>
  <sheetData>
    <row r="1" ht="12.75">
      <c r="A1" s="1" t="s">
        <v>0</v>
      </c>
    </row>
    <row r="2" ht="12.75">
      <c r="A2" s="1" t="s">
        <v>52</v>
      </c>
    </row>
    <row r="3" ht="12.75">
      <c r="A3" s="31" t="s">
        <v>270</v>
      </c>
    </row>
    <row r="4" ht="12.75">
      <c r="A4" s="31"/>
    </row>
    <row r="5" ht="12.75">
      <c r="C5" s="5"/>
    </row>
    <row r="6" spans="3:4" ht="12.75">
      <c r="C6" s="4" t="s">
        <v>113</v>
      </c>
      <c r="D6" s="4" t="s">
        <v>111</v>
      </c>
    </row>
    <row r="7" spans="2:4" ht="12.75">
      <c r="B7" s="4" t="s">
        <v>108</v>
      </c>
      <c r="C7" s="4" t="s">
        <v>113</v>
      </c>
      <c r="D7" s="4" t="s">
        <v>109</v>
      </c>
    </row>
    <row r="8" spans="2:5" ht="12.75">
      <c r="B8" s="4" t="s">
        <v>41</v>
      </c>
      <c r="C8" s="4" t="s">
        <v>204</v>
      </c>
      <c r="D8" s="4" t="s">
        <v>110</v>
      </c>
      <c r="E8" s="4" t="s">
        <v>16</v>
      </c>
    </row>
    <row r="9" spans="2:5" ht="12.75">
      <c r="B9" s="4" t="s">
        <v>19</v>
      </c>
      <c r="C9" s="4" t="s">
        <v>19</v>
      </c>
      <c r="D9" s="4" t="s">
        <v>19</v>
      </c>
      <c r="E9" s="4" t="s">
        <v>19</v>
      </c>
    </row>
    <row r="12" spans="1:7" ht="12.75">
      <c r="A12" t="s">
        <v>221</v>
      </c>
      <c r="B12" s="10" t="s">
        <v>140</v>
      </c>
      <c r="C12" s="3">
        <v>0</v>
      </c>
      <c r="D12" s="3">
        <v>-15</v>
      </c>
      <c r="E12" s="3">
        <f aca="true" t="shared" si="0" ref="E12:E17">SUM(B12:D12)</f>
        <v>-15</v>
      </c>
      <c r="F12" s="3"/>
      <c r="G12" s="3"/>
    </row>
    <row r="13" spans="1:7" ht="12.75">
      <c r="A13" t="s">
        <v>166</v>
      </c>
      <c r="B13" s="3">
        <v>122600</v>
      </c>
      <c r="C13" s="3">
        <v>77400</v>
      </c>
      <c r="D13" s="3">
        <v>0</v>
      </c>
      <c r="E13" s="3">
        <f t="shared" si="0"/>
        <v>200000</v>
      </c>
      <c r="F13" s="3"/>
      <c r="G13" s="3"/>
    </row>
    <row r="14" spans="1:7" ht="12.75">
      <c r="A14" t="s">
        <v>241</v>
      </c>
      <c r="B14" s="3">
        <v>27338</v>
      </c>
      <c r="C14" s="3">
        <v>0</v>
      </c>
      <c r="D14" s="3">
        <v>0</v>
      </c>
      <c r="E14" s="3">
        <f t="shared" si="0"/>
        <v>27338</v>
      </c>
      <c r="F14" s="3"/>
      <c r="G14" s="3"/>
    </row>
    <row r="15" spans="1:7" ht="12.75">
      <c r="A15" t="s">
        <v>240</v>
      </c>
      <c r="B15" s="3">
        <v>77</v>
      </c>
      <c r="C15" s="3">
        <v>-77</v>
      </c>
      <c r="D15" s="3">
        <v>0</v>
      </c>
      <c r="E15" s="3">
        <f t="shared" si="0"/>
        <v>0</v>
      </c>
      <c r="F15" s="3"/>
      <c r="G15" s="3"/>
    </row>
    <row r="16" spans="1:7" ht="12.75">
      <c r="A16" t="s">
        <v>164</v>
      </c>
      <c r="B16" s="3">
        <v>0</v>
      </c>
      <c r="C16" s="3">
        <v>0</v>
      </c>
      <c r="D16" s="3">
        <f>+PL!E41</f>
        <v>4835</v>
      </c>
      <c r="E16" s="3">
        <f t="shared" si="0"/>
        <v>4835</v>
      </c>
      <c r="F16" s="3"/>
      <c r="G16" s="3"/>
    </row>
    <row r="17" spans="1:7" ht="12.75">
      <c r="A17" t="s">
        <v>173</v>
      </c>
      <c r="B17" s="3">
        <v>0</v>
      </c>
      <c r="C17" s="3">
        <v>0</v>
      </c>
      <c r="D17" s="3">
        <v>-774</v>
      </c>
      <c r="E17" s="3">
        <f t="shared" si="0"/>
        <v>-774</v>
      </c>
      <c r="F17" s="3"/>
      <c r="G17" s="3"/>
    </row>
    <row r="18" spans="2:7" ht="12.75">
      <c r="B18" s="3"/>
      <c r="C18" s="3"/>
      <c r="F18" s="3"/>
      <c r="G18" s="3"/>
    </row>
    <row r="19" spans="1:7" ht="13.5" thickBot="1">
      <c r="A19" t="s">
        <v>218</v>
      </c>
      <c r="B19" s="29">
        <f>SUM(B12:B18)</f>
        <v>150015</v>
      </c>
      <c r="C19" s="29">
        <f>SUM(C12:C18)</f>
        <v>77323</v>
      </c>
      <c r="D19" s="29">
        <f>SUM(D12:D17)</f>
        <v>4046</v>
      </c>
      <c r="E19" s="29">
        <f>SUM(E12:E17)</f>
        <v>231384</v>
      </c>
      <c r="F19" s="3"/>
      <c r="G19" s="3"/>
    </row>
    <row r="20" spans="2:7" ht="12.75">
      <c r="B20" s="3"/>
      <c r="C20" s="3"/>
      <c r="D20" s="3"/>
      <c r="E20" s="3">
        <f>+E19-'BS'!D45</f>
        <v>0</v>
      </c>
      <c r="F20" s="3"/>
      <c r="G20" s="3"/>
    </row>
    <row r="21" spans="2:7" ht="12.75">
      <c r="B21" s="3"/>
      <c r="C21" s="3"/>
      <c r="D21" s="3"/>
      <c r="E21" s="3"/>
      <c r="F21" s="3"/>
      <c r="G21" s="3"/>
    </row>
    <row r="22" spans="2:7" ht="12.75">
      <c r="B22" s="3"/>
      <c r="C22" s="3"/>
      <c r="D22" s="3"/>
      <c r="E22" s="3"/>
      <c r="F22" s="3"/>
      <c r="G22" s="3"/>
    </row>
    <row r="23" spans="1:7" ht="12.75">
      <c r="A23" t="s">
        <v>211</v>
      </c>
      <c r="B23" s="3"/>
      <c r="C23" s="3"/>
      <c r="D23" s="3"/>
      <c r="E23" s="3"/>
      <c r="F23" s="3"/>
      <c r="G23" s="3"/>
    </row>
    <row r="24" spans="2:7" ht="12.75">
      <c r="B24" s="3"/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1:7" ht="12.75">
      <c r="A26" t="s">
        <v>113</v>
      </c>
      <c r="B26" s="3"/>
      <c r="C26" s="3"/>
      <c r="D26" s="3"/>
      <c r="E26" s="3"/>
      <c r="F26" s="3"/>
      <c r="G26" s="3"/>
    </row>
    <row r="27" spans="1:7" ht="12.75">
      <c r="A27" t="s">
        <v>113</v>
      </c>
      <c r="B27" s="3"/>
      <c r="C27" s="3"/>
      <c r="D27" s="3"/>
      <c r="E27" s="3"/>
      <c r="F27" s="3"/>
      <c r="G27" s="3"/>
    </row>
    <row r="28" spans="2:7" ht="12.75">
      <c r="B28" s="3"/>
      <c r="C28" s="3"/>
      <c r="D28" s="3"/>
      <c r="E28" s="3"/>
      <c r="F28" s="3"/>
      <c r="G28" s="3"/>
    </row>
    <row r="29" spans="2:7" ht="12.75">
      <c r="B29" s="3"/>
      <c r="C29" s="3"/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4" spans="2:7" ht="12.75">
      <c r="B34" s="3"/>
      <c r="C34" s="3"/>
      <c r="D34" s="3"/>
      <c r="E34" s="3"/>
      <c r="F34" s="3"/>
      <c r="G34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039"/>
  <sheetViews>
    <sheetView zoomScale="75" zoomScaleNormal="75" workbookViewId="0" topLeftCell="A10">
      <selection activeCell="R49" sqref="R49"/>
    </sheetView>
  </sheetViews>
  <sheetFormatPr defaultColWidth="9.140625" defaultRowHeight="12.75"/>
  <cols>
    <col min="1" max="1" width="1.7109375" style="0" customWidth="1"/>
    <col min="2" max="2" width="2.140625" style="0" customWidth="1"/>
    <col min="3" max="3" width="48.00390625" style="0" customWidth="1"/>
    <col min="5" max="5" width="13.00390625" style="0" hidden="1" customWidth="1"/>
    <col min="6" max="7" width="11.421875" style="0" hidden="1" customWidth="1"/>
    <col min="8" max="8" width="10.7109375" style="0" hidden="1" customWidth="1"/>
    <col min="9" max="9" width="10.8515625" style="0" hidden="1" customWidth="1"/>
    <col min="10" max="10" width="12.00390625" style="0" hidden="1" customWidth="1"/>
    <col min="11" max="11" width="1.421875" style="0" hidden="1" customWidth="1"/>
    <col min="12" max="12" width="14.421875" style="0" hidden="1" customWidth="1"/>
    <col min="13" max="15" width="20.28125" style="0" hidden="1" customWidth="1"/>
    <col min="16" max="16" width="14.421875" style="0" hidden="1" customWidth="1"/>
    <col min="17" max="17" width="1.7109375" style="0" hidden="1" customWidth="1"/>
    <col min="18" max="18" width="14.8515625" style="0" customWidth="1"/>
    <col min="19" max="19" width="22.140625" style="0" bestFit="1" customWidth="1"/>
    <col min="20" max="20" width="2.140625" style="0" customWidth="1"/>
    <col min="21" max="21" width="13.7109375" style="0" customWidth="1"/>
    <col min="22" max="22" width="16.00390625" style="0" customWidth="1"/>
  </cols>
  <sheetData>
    <row r="1" ht="12.75">
      <c r="B1" s="1" t="s">
        <v>0</v>
      </c>
    </row>
    <row r="2" ht="12.75">
      <c r="B2" s="1" t="s">
        <v>112</v>
      </c>
    </row>
    <row r="3" ht="12.75">
      <c r="B3" s="31" t="s">
        <v>215</v>
      </c>
    </row>
    <row r="4" ht="12.75">
      <c r="B4" s="31"/>
    </row>
    <row r="6" spans="18:22" ht="12.75">
      <c r="R6" s="80" t="s">
        <v>174</v>
      </c>
      <c r="S6" s="80"/>
      <c r="T6" s="4"/>
      <c r="U6" s="80" t="s">
        <v>175</v>
      </c>
      <c r="V6" s="80"/>
    </row>
    <row r="7" spans="5:22" s="4" customFormat="1" ht="12.75">
      <c r="E7" s="4" t="s">
        <v>2</v>
      </c>
      <c r="F7" s="4" t="s">
        <v>3</v>
      </c>
      <c r="G7" s="4" t="s">
        <v>1</v>
      </c>
      <c r="H7" s="4" t="s">
        <v>4</v>
      </c>
      <c r="I7" s="4" t="s">
        <v>5</v>
      </c>
      <c r="J7" s="4" t="s">
        <v>16</v>
      </c>
      <c r="L7" s="4" t="s">
        <v>20</v>
      </c>
      <c r="M7" s="81" t="s">
        <v>21</v>
      </c>
      <c r="N7" s="81"/>
      <c r="O7" s="81"/>
      <c r="P7" s="81"/>
      <c r="R7" s="4" t="s">
        <v>43</v>
      </c>
      <c r="S7" s="4" t="s">
        <v>176</v>
      </c>
      <c r="U7" s="4" t="s">
        <v>43</v>
      </c>
      <c r="V7" s="4" t="s">
        <v>176</v>
      </c>
    </row>
    <row r="8" spans="13:22" s="4" customFormat="1" ht="12.75">
      <c r="M8" s="13"/>
      <c r="N8" s="13"/>
      <c r="O8" s="13"/>
      <c r="P8" s="13"/>
      <c r="R8" s="4" t="s">
        <v>44</v>
      </c>
      <c r="S8" s="4" t="s">
        <v>177</v>
      </c>
      <c r="U8" s="4" t="s">
        <v>178</v>
      </c>
      <c r="V8" s="4" t="s">
        <v>45</v>
      </c>
    </row>
    <row r="9" spans="5:22" s="4" customFormat="1" ht="12.75">
      <c r="E9" s="4" t="s">
        <v>19</v>
      </c>
      <c r="F9" s="4" t="s">
        <v>19</v>
      </c>
      <c r="G9" s="4" t="s">
        <v>19</v>
      </c>
      <c r="H9" s="4" t="s">
        <v>19</v>
      </c>
      <c r="I9" s="4" t="s">
        <v>19</v>
      </c>
      <c r="J9" s="4" t="s">
        <v>19</v>
      </c>
      <c r="L9" s="4" t="s">
        <v>22</v>
      </c>
      <c r="M9" s="4" t="s">
        <v>23</v>
      </c>
      <c r="N9" s="4" t="s">
        <v>24</v>
      </c>
      <c r="O9" s="4" t="s">
        <v>6</v>
      </c>
      <c r="P9" s="4" t="s">
        <v>25</v>
      </c>
      <c r="R9" s="4" t="str">
        <f>+PL!B9</f>
        <v>31.12.03</v>
      </c>
      <c r="S9" s="4" t="str">
        <f>+PL!C9</f>
        <v>31.12.02</v>
      </c>
      <c r="U9" s="4" t="str">
        <f>+PL!E9</f>
        <v>31.12.03</v>
      </c>
      <c r="V9" s="4" t="str">
        <f>+PL!F9</f>
        <v>31.12.02</v>
      </c>
    </row>
    <row r="10" spans="4:25" ht="12.75"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4"/>
      <c r="Q10" s="14"/>
      <c r="R10" s="4" t="s">
        <v>19</v>
      </c>
      <c r="S10" s="4" t="s">
        <v>19</v>
      </c>
      <c r="T10" s="4"/>
      <c r="U10" s="4" t="s">
        <v>19</v>
      </c>
      <c r="V10" s="4" t="s">
        <v>19</v>
      </c>
      <c r="W10" s="14"/>
      <c r="X10" s="14"/>
      <c r="Y10" s="14"/>
    </row>
    <row r="11" spans="4:25" ht="12.75"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4"/>
      <c r="Q11" s="14"/>
      <c r="R11" s="4"/>
      <c r="S11" s="4"/>
      <c r="T11" s="4"/>
      <c r="U11" s="4"/>
      <c r="V11" s="4"/>
      <c r="W11" s="14"/>
      <c r="X11" s="14"/>
      <c r="Y11" s="14"/>
    </row>
    <row r="12" spans="2:25" ht="12.75">
      <c r="B12" t="s">
        <v>26</v>
      </c>
      <c r="D12" s="14"/>
      <c r="E12" s="14">
        <v>-4</v>
      </c>
      <c r="F12" s="14">
        <f>27871-11482</f>
        <v>16389</v>
      </c>
      <c r="G12" s="14">
        <v>4294</v>
      </c>
      <c r="H12" s="14">
        <v>627</v>
      </c>
      <c r="I12" s="14">
        <v>-149</v>
      </c>
      <c r="J12" s="14">
        <f>SUM(E12:I12)</f>
        <v>21157</v>
      </c>
      <c r="K12" s="14"/>
      <c r="L12" s="14"/>
      <c r="M12" s="14"/>
      <c r="N12" s="14"/>
      <c r="O12" s="14"/>
      <c r="P12" s="14"/>
      <c r="Q12" s="14"/>
      <c r="R12" s="14">
        <f>+U12-2495</f>
        <v>4839</v>
      </c>
      <c r="S12" s="14">
        <v>0</v>
      </c>
      <c r="T12" s="14"/>
      <c r="U12" s="14">
        <v>7334</v>
      </c>
      <c r="V12" s="14">
        <v>0</v>
      </c>
      <c r="W12" s="14"/>
      <c r="X12" s="14"/>
      <c r="Y12" s="14"/>
    </row>
    <row r="13" spans="4:25" ht="12.75"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5" ht="12.75">
      <c r="B14" t="s">
        <v>27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3:25" ht="12.75">
      <c r="C15" t="s">
        <v>196</v>
      </c>
      <c r="D15" s="14"/>
      <c r="E15" s="14">
        <v>0</v>
      </c>
      <c r="F15" s="14">
        <v>554</v>
      </c>
      <c r="G15" s="14"/>
      <c r="H15" s="14">
        <v>222</v>
      </c>
      <c r="I15" s="14">
        <v>38</v>
      </c>
      <c r="J15" s="14">
        <f aca="true" t="shared" si="0" ref="J15:J21">SUM(E15:I15)</f>
        <v>814</v>
      </c>
      <c r="K15" s="14"/>
      <c r="L15" s="14"/>
      <c r="M15" s="14"/>
      <c r="N15" s="14"/>
      <c r="O15" s="14"/>
      <c r="P15" s="14"/>
      <c r="Q15" s="14"/>
      <c r="R15" s="14">
        <f>+U15-66</f>
        <v>236</v>
      </c>
      <c r="S15" s="14">
        <v>0</v>
      </c>
      <c r="T15" s="14"/>
      <c r="U15" s="14">
        <v>302</v>
      </c>
      <c r="V15" s="14">
        <v>0</v>
      </c>
      <c r="W15" s="14"/>
      <c r="X15" s="14"/>
      <c r="Y15" s="14"/>
    </row>
    <row r="16" spans="3:25" ht="12.75">
      <c r="C16" t="s">
        <v>222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v>199</v>
      </c>
      <c r="S16" s="14">
        <v>0</v>
      </c>
      <c r="T16" s="14"/>
      <c r="U16" s="14">
        <v>199</v>
      </c>
      <c r="V16" s="14">
        <v>0</v>
      </c>
      <c r="W16" s="14"/>
      <c r="X16" s="14"/>
      <c r="Y16" s="14"/>
    </row>
    <row r="17" spans="3:25" ht="12.75">
      <c r="C17" t="s">
        <v>184</v>
      </c>
      <c r="D17" s="14"/>
      <c r="E17" s="14"/>
      <c r="F17" s="14"/>
      <c r="G17" s="14"/>
      <c r="H17" s="14"/>
      <c r="I17" s="14">
        <v>-1</v>
      </c>
      <c r="J17" s="14">
        <f t="shared" si="0"/>
        <v>-1</v>
      </c>
      <c r="K17" s="14"/>
      <c r="L17" s="14"/>
      <c r="M17" s="14"/>
      <c r="N17" s="14"/>
      <c r="O17" s="14"/>
      <c r="P17" s="14"/>
      <c r="Q17" s="14"/>
      <c r="R17" s="14">
        <f>+U17-2006</f>
        <v>4143</v>
      </c>
      <c r="S17" s="14">
        <v>0</v>
      </c>
      <c r="T17" s="14"/>
      <c r="U17" s="14">
        <v>6149</v>
      </c>
      <c r="V17" s="14">
        <v>0</v>
      </c>
      <c r="W17" s="14"/>
      <c r="X17" s="14"/>
      <c r="Y17" s="14"/>
    </row>
    <row r="18" spans="3:25" ht="12.75">
      <c r="C18" t="s">
        <v>88</v>
      </c>
      <c r="D18" s="14"/>
      <c r="E18" s="14">
        <v>0</v>
      </c>
      <c r="F18" s="14">
        <v>1072</v>
      </c>
      <c r="G18" s="14"/>
      <c r="H18" s="14"/>
      <c r="I18" s="14">
        <v>0</v>
      </c>
      <c r="J18" s="14">
        <f t="shared" si="0"/>
        <v>1072</v>
      </c>
      <c r="K18" s="14"/>
      <c r="L18" s="14"/>
      <c r="M18" s="14"/>
      <c r="N18" s="14"/>
      <c r="O18" s="14"/>
      <c r="P18" s="14"/>
      <c r="Q18" s="14"/>
      <c r="R18" s="14">
        <v>300</v>
      </c>
      <c r="S18" s="14">
        <v>0</v>
      </c>
      <c r="T18" s="14"/>
      <c r="U18" s="14">
        <v>1040</v>
      </c>
      <c r="V18" s="14">
        <v>0</v>
      </c>
      <c r="W18" s="14"/>
      <c r="X18" s="14"/>
      <c r="Y18" s="14"/>
    </row>
    <row r="19" spans="3:25" ht="12.75">
      <c r="C19" t="s">
        <v>275</v>
      </c>
      <c r="D19" s="14"/>
      <c r="E19" s="14">
        <v>0</v>
      </c>
      <c r="F19" s="14">
        <v>0</v>
      </c>
      <c r="G19" s="14">
        <f>-8199+3194</f>
        <v>-5005</v>
      </c>
      <c r="H19" s="14"/>
      <c r="I19" s="14">
        <v>0</v>
      </c>
      <c r="J19" s="14">
        <f t="shared" si="0"/>
        <v>-5005</v>
      </c>
      <c r="K19" s="14"/>
      <c r="L19" s="14"/>
      <c r="M19" s="14"/>
      <c r="N19" s="14"/>
      <c r="O19" s="14"/>
      <c r="P19" s="14"/>
      <c r="Q19" s="14"/>
      <c r="R19" s="14">
        <v>-3452</v>
      </c>
      <c r="S19" s="14">
        <v>0</v>
      </c>
      <c r="T19" s="14"/>
      <c r="U19" s="14">
        <v>-5156</v>
      </c>
      <c r="V19" s="14">
        <v>0</v>
      </c>
      <c r="W19" s="14"/>
      <c r="X19" s="14"/>
      <c r="Y19" s="14"/>
    </row>
    <row r="20" spans="3:25" ht="12.75">
      <c r="C20" t="s">
        <v>28</v>
      </c>
      <c r="D20" s="14"/>
      <c r="E20" s="14">
        <v>0</v>
      </c>
      <c r="F20" s="14">
        <v>301</v>
      </c>
      <c r="G20" s="14"/>
      <c r="H20" s="14"/>
      <c r="I20" s="14">
        <v>39</v>
      </c>
      <c r="J20" s="14">
        <f t="shared" si="0"/>
        <v>340</v>
      </c>
      <c r="K20" s="14"/>
      <c r="L20" s="14"/>
      <c r="M20" s="14"/>
      <c r="N20" s="14"/>
      <c r="O20" s="14"/>
      <c r="P20" s="14"/>
      <c r="Q20" s="14"/>
      <c r="R20" s="14">
        <f>+U20-310</f>
        <v>535</v>
      </c>
      <c r="S20" s="14">
        <v>0</v>
      </c>
      <c r="T20" s="14"/>
      <c r="U20" s="14">
        <v>845</v>
      </c>
      <c r="V20" s="14">
        <v>0</v>
      </c>
      <c r="W20" s="14"/>
      <c r="X20" s="14"/>
      <c r="Y20" s="14"/>
    </row>
    <row r="21" spans="3:25" ht="12.75">
      <c r="C21" t="s">
        <v>29</v>
      </c>
      <c r="D21" s="14"/>
      <c r="E21" s="16">
        <v>0</v>
      </c>
      <c r="F21" s="16">
        <v>-534</v>
      </c>
      <c r="G21" s="16"/>
      <c r="H21" s="16"/>
      <c r="I21" s="16">
        <v>0</v>
      </c>
      <c r="J21" s="16">
        <f t="shared" si="0"/>
        <v>-534</v>
      </c>
      <c r="K21" s="14"/>
      <c r="L21" s="14"/>
      <c r="M21" s="14"/>
      <c r="N21" s="14"/>
      <c r="O21" s="14"/>
      <c r="P21" s="14"/>
      <c r="Q21" s="14"/>
      <c r="R21" s="16">
        <f>+U21--4</f>
        <v>-19</v>
      </c>
      <c r="S21" s="16">
        <v>0</v>
      </c>
      <c r="T21" s="14"/>
      <c r="U21" s="16">
        <v>-23</v>
      </c>
      <c r="V21" s="16">
        <v>0</v>
      </c>
      <c r="W21" s="14"/>
      <c r="X21" s="14"/>
      <c r="Y21" s="14"/>
    </row>
    <row r="22" spans="4:25" ht="12.75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2:25" ht="12.75">
      <c r="B23" t="s">
        <v>30</v>
      </c>
      <c r="D23" s="14"/>
      <c r="E23" s="14">
        <f aca="true" t="shared" si="1" ref="E23:J23">SUM(E12:E22)</f>
        <v>-4</v>
      </c>
      <c r="F23" s="14">
        <f t="shared" si="1"/>
        <v>17782</v>
      </c>
      <c r="G23" s="14">
        <f t="shared" si="1"/>
        <v>-711</v>
      </c>
      <c r="H23" s="14">
        <f t="shared" si="1"/>
        <v>849</v>
      </c>
      <c r="I23" s="14">
        <f t="shared" si="1"/>
        <v>-73</v>
      </c>
      <c r="J23" s="14">
        <f t="shared" si="1"/>
        <v>17843</v>
      </c>
      <c r="K23" s="14"/>
      <c r="L23" s="14"/>
      <c r="M23" s="14"/>
      <c r="N23" s="14"/>
      <c r="O23" s="14"/>
      <c r="P23" s="14"/>
      <c r="Q23" s="14"/>
      <c r="R23" s="14">
        <f>SUM(R12:R22)</f>
        <v>6781</v>
      </c>
      <c r="S23" s="14">
        <f>SUM(S12:S22)</f>
        <v>0</v>
      </c>
      <c r="T23" s="14"/>
      <c r="U23" s="14">
        <f>SUM(U12:U22)</f>
        <v>10690</v>
      </c>
      <c r="V23" s="14">
        <f>SUM(V12:V22)</f>
        <v>0</v>
      </c>
      <c r="W23" s="14"/>
      <c r="X23" s="14"/>
      <c r="Y23" s="14"/>
    </row>
    <row r="24" spans="4:25" ht="12.7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3:25" ht="12.75">
      <c r="C25" t="s">
        <v>235</v>
      </c>
      <c r="D25" s="14"/>
      <c r="E25" s="14">
        <v>0</v>
      </c>
      <c r="F25" s="14">
        <f>5713+11482</f>
        <v>17195</v>
      </c>
      <c r="G25" s="14">
        <v>0</v>
      </c>
      <c r="H25" s="14"/>
      <c r="I25" s="14">
        <v>0</v>
      </c>
      <c r="J25" s="14">
        <f>SUM(E25:I25)</f>
        <v>17195</v>
      </c>
      <c r="K25" s="14"/>
      <c r="L25" s="14"/>
      <c r="M25" s="14"/>
      <c r="N25" s="14"/>
      <c r="O25" s="14"/>
      <c r="P25" s="14"/>
      <c r="Q25" s="14"/>
      <c r="R25" s="14">
        <v>1668</v>
      </c>
      <c r="S25" s="14">
        <v>0</v>
      </c>
      <c r="T25" s="14"/>
      <c r="U25" s="14">
        <v>-4366</v>
      </c>
      <c r="V25" s="14">
        <v>0</v>
      </c>
      <c r="W25" s="14"/>
      <c r="X25" s="14"/>
      <c r="Y25" s="14"/>
    </row>
    <row r="26" spans="3:25" ht="12.75">
      <c r="C26" t="s">
        <v>223</v>
      </c>
      <c r="D26" s="14"/>
      <c r="E26" s="14">
        <v>0</v>
      </c>
      <c r="F26" s="14">
        <v>-2953</v>
      </c>
      <c r="G26" s="14">
        <v>0</v>
      </c>
      <c r="H26" s="14"/>
      <c r="I26" s="14">
        <v>0</v>
      </c>
      <c r="J26" s="14">
        <f>SUM(E26:I26)</f>
        <v>-2953</v>
      </c>
      <c r="K26" s="14"/>
      <c r="L26" s="14"/>
      <c r="M26" s="14"/>
      <c r="N26" s="14"/>
      <c r="O26" s="14"/>
      <c r="P26" s="14"/>
      <c r="Q26" s="14"/>
      <c r="R26" s="14">
        <f>+U26-140</f>
        <v>0</v>
      </c>
      <c r="S26" s="14">
        <v>0</v>
      </c>
      <c r="T26" s="14"/>
      <c r="U26" s="14">
        <v>140</v>
      </c>
      <c r="V26" s="14">
        <v>0</v>
      </c>
      <c r="W26" s="14"/>
      <c r="X26" s="14"/>
      <c r="Y26" s="14"/>
    </row>
    <row r="27" spans="3:25" ht="12.75">
      <c r="C27" t="s">
        <v>234</v>
      </c>
      <c r="D27" s="14"/>
      <c r="E27" s="14">
        <v>0</v>
      </c>
      <c r="F27" s="14">
        <v>-28171</v>
      </c>
      <c r="G27" s="14">
        <v>0</v>
      </c>
      <c r="H27" s="14"/>
      <c r="I27" s="14">
        <v>0</v>
      </c>
      <c r="J27" s="14">
        <f>SUM(E27:I27)</f>
        <v>-28171</v>
      </c>
      <c r="K27" s="14"/>
      <c r="L27" s="14"/>
      <c r="M27" s="14"/>
      <c r="N27" s="14"/>
      <c r="O27" s="14"/>
      <c r="P27" s="14"/>
      <c r="Q27" s="14"/>
      <c r="R27" s="14">
        <f>+U27-1614</f>
        <v>-9159</v>
      </c>
      <c r="S27" s="14">
        <v>0</v>
      </c>
      <c r="T27" s="14"/>
      <c r="U27" s="14">
        <v>-7545</v>
      </c>
      <c r="V27" s="14">
        <v>0</v>
      </c>
      <c r="W27" s="14"/>
      <c r="X27" s="14"/>
      <c r="Y27" s="14"/>
    </row>
    <row r="28" spans="3:25" ht="12.75">
      <c r="C28" t="s">
        <v>224</v>
      </c>
      <c r="D28" s="14"/>
      <c r="E28" s="14">
        <v>0</v>
      </c>
      <c r="F28" s="14">
        <v>1480</v>
      </c>
      <c r="G28" s="14">
        <v>0</v>
      </c>
      <c r="H28" s="14"/>
      <c r="I28" s="14">
        <v>0</v>
      </c>
      <c r="J28" s="14">
        <f>SUM(E28:I28)</f>
        <v>1480</v>
      </c>
      <c r="K28" s="14"/>
      <c r="L28" s="14"/>
      <c r="M28" s="14"/>
      <c r="N28" s="14"/>
      <c r="O28" s="14"/>
      <c r="P28" s="14"/>
      <c r="Q28" s="14"/>
      <c r="R28" s="14">
        <v>-19709</v>
      </c>
      <c r="S28" s="14">
        <v>0</v>
      </c>
      <c r="T28" s="14"/>
      <c r="U28" s="14">
        <v>-16855</v>
      </c>
      <c r="V28" s="14">
        <v>0</v>
      </c>
      <c r="W28" s="14"/>
      <c r="X28" s="14"/>
      <c r="Y28" s="14"/>
    </row>
    <row r="29" spans="3:25" ht="12.75">
      <c r="C29" t="s">
        <v>113</v>
      </c>
      <c r="D29" s="14"/>
      <c r="E29" s="16">
        <v>0</v>
      </c>
      <c r="F29" s="16">
        <v>97</v>
      </c>
      <c r="G29" s="16">
        <v>0</v>
      </c>
      <c r="H29" s="16"/>
      <c r="I29" s="16">
        <v>0</v>
      </c>
      <c r="J29" s="16">
        <f>SUM(E29:I29)</f>
        <v>97</v>
      </c>
      <c r="K29" s="14"/>
      <c r="L29" s="14"/>
      <c r="M29" s="14"/>
      <c r="N29" s="14"/>
      <c r="O29" s="14"/>
      <c r="P29" s="14"/>
      <c r="Q29" s="14"/>
      <c r="R29" s="16"/>
      <c r="S29" s="16">
        <v>0</v>
      </c>
      <c r="T29" s="14"/>
      <c r="U29" s="16"/>
      <c r="V29" s="16">
        <v>0</v>
      </c>
      <c r="W29" s="14"/>
      <c r="X29" s="14"/>
      <c r="Y29" s="14"/>
    </row>
    <row r="30" spans="4:25" ht="12.75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2:25" ht="12.75">
      <c r="B31" t="s">
        <v>244</v>
      </c>
      <c r="D31" s="14"/>
      <c r="E31" s="14">
        <f aca="true" t="shared" si="2" ref="E31:J31">SUM(E23:E30)</f>
        <v>-4</v>
      </c>
      <c r="F31" s="14">
        <f t="shared" si="2"/>
        <v>5430</v>
      </c>
      <c r="G31" s="14">
        <f t="shared" si="2"/>
        <v>-711</v>
      </c>
      <c r="H31" s="14">
        <f t="shared" si="2"/>
        <v>849</v>
      </c>
      <c r="I31" s="14">
        <f t="shared" si="2"/>
        <v>-73</v>
      </c>
      <c r="J31" s="14">
        <f t="shared" si="2"/>
        <v>5491</v>
      </c>
      <c r="K31" s="14"/>
      <c r="L31" s="14"/>
      <c r="M31" s="14"/>
      <c r="N31" s="14"/>
      <c r="O31" s="14"/>
      <c r="P31" s="14"/>
      <c r="Q31" s="14"/>
      <c r="R31" s="14">
        <f>SUM(R23:R30)</f>
        <v>-20419</v>
      </c>
      <c r="S31" s="14">
        <f>SUM(S23:S30)</f>
        <v>0</v>
      </c>
      <c r="T31" s="14"/>
      <c r="U31" s="14">
        <f>SUM(U23:U30)</f>
        <v>-17936</v>
      </c>
      <c r="V31" s="14">
        <f>SUM(V23:V30)</f>
        <v>0</v>
      </c>
      <c r="W31" s="14"/>
      <c r="X31" s="14"/>
      <c r="Y31" s="14"/>
    </row>
    <row r="32" spans="4:25" ht="12.7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3:25" ht="12.75">
      <c r="C33" t="s">
        <v>29</v>
      </c>
      <c r="D33" s="14"/>
      <c r="E33" s="18">
        <v>0</v>
      </c>
      <c r="F33" s="18">
        <v>534</v>
      </c>
      <c r="G33" s="18">
        <v>0</v>
      </c>
      <c r="H33" s="18"/>
      <c r="I33" s="18">
        <v>0</v>
      </c>
      <c r="J33" s="18">
        <f>SUM(E33:I33)</f>
        <v>534</v>
      </c>
      <c r="K33" s="14"/>
      <c r="L33" s="14"/>
      <c r="M33" s="14"/>
      <c r="N33" s="14"/>
      <c r="O33" s="14"/>
      <c r="P33" s="14"/>
      <c r="Q33" s="14"/>
      <c r="R33" s="17">
        <v>19</v>
      </c>
      <c r="S33" s="17">
        <v>0</v>
      </c>
      <c r="T33" s="14"/>
      <c r="U33" s="17">
        <v>23</v>
      </c>
      <c r="V33" s="17">
        <v>0</v>
      </c>
      <c r="W33" s="14"/>
      <c r="X33" s="14"/>
      <c r="Y33" s="14"/>
    </row>
    <row r="34" spans="3:25" ht="12.75">
      <c r="C34" t="s">
        <v>31</v>
      </c>
      <c r="D34" s="14"/>
      <c r="E34" s="19">
        <v>0</v>
      </c>
      <c r="F34" s="19">
        <v>-1540</v>
      </c>
      <c r="G34" s="19">
        <v>0</v>
      </c>
      <c r="H34" s="19"/>
      <c r="I34" s="19">
        <v>0</v>
      </c>
      <c r="J34" s="19">
        <f>SUM(E34:I34)</f>
        <v>-1540</v>
      </c>
      <c r="K34" s="14"/>
      <c r="L34" s="14"/>
      <c r="M34" s="14"/>
      <c r="N34" s="14"/>
      <c r="O34" s="14"/>
      <c r="P34" s="14"/>
      <c r="Q34" s="14"/>
      <c r="R34" s="19">
        <f>+U34+110</f>
        <v>-212</v>
      </c>
      <c r="S34" s="19">
        <v>0</v>
      </c>
      <c r="T34" s="14"/>
      <c r="U34" s="19">
        <v>-322</v>
      </c>
      <c r="V34" s="19">
        <v>0</v>
      </c>
      <c r="W34" s="14"/>
      <c r="X34" s="14"/>
      <c r="Y34" s="14"/>
    </row>
    <row r="35" spans="4:25" ht="12.75">
      <c r="D35" s="14"/>
      <c r="E35" s="20">
        <f aca="true" t="shared" si="3" ref="E35:J35">SUM(E33:E34)</f>
        <v>0</v>
      </c>
      <c r="F35" s="20">
        <f t="shared" si="3"/>
        <v>-1006</v>
      </c>
      <c r="G35" s="20">
        <f t="shared" si="3"/>
        <v>0</v>
      </c>
      <c r="H35" s="20">
        <f t="shared" si="3"/>
        <v>0</v>
      </c>
      <c r="I35" s="20">
        <f t="shared" si="3"/>
        <v>0</v>
      </c>
      <c r="J35" s="20">
        <f t="shared" si="3"/>
        <v>-1006</v>
      </c>
      <c r="K35" s="14"/>
      <c r="L35" s="14"/>
      <c r="M35" s="14"/>
      <c r="N35" s="14"/>
      <c r="O35" s="14"/>
      <c r="P35" s="14"/>
      <c r="Q35" s="14"/>
      <c r="R35" s="20">
        <f>SUM(R33:R34)</f>
        <v>-193</v>
      </c>
      <c r="S35" s="20">
        <f>SUM(S33:S34)</f>
        <v>0</v>
      </c>
      <c r="T35" s="14"/>
      <c r="U35" s="20">
        <f>SUM(U33:U34)</f>
        <v>-299</v>
      </c>
      <c r="V35" s="20">
        <f>SUM(V33:V34)</f>
        <v>0</v>
      </c>
      <c r="W35" s="14"/>
      <c r="X35" s="14"/>
      <c r="Y35" s="14"/>
    </row>
    <row r="36" spans="4:25" ht="12.7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2:25" ht="12.75">
      <c r="B37" t="s">
        <v>238</v>
      </c>
      <c r="D37" s="14"/>
      <c r="E37" s="14">
        <f aca="true" t="shared" si="4" ref="E37:J37">E31+E35</f>
        <v>-4</v>
      </c>
      <c r="F37" s="14">
        <f t="shared" si="4"/>
        <v>4424</v>
      </c>
      <c r="G37" s="14">
        <f t="shared" si="4"/>
        <v>-711</v>
      </c>
      <c r="H37" s="14">
        <f t="shared" si="4"/>
        <v>849</v>
      </c>
      <c r="I37" s="14">
        <f t="shared" si="4"/>
        <v>-73</v>
      </c>
      <c r="J37" s="14">
        <f t="shared" si="4"/>
        <v>4485</v>
      </c>
      <c r="K37" s="14"/>
      <c r="L37" s="14"/>
      <c r="M37" s="14"/>
      <c r="N37" s="14"/>
      <c r="O37" s="14"/>
      <c r="P37" s="14"/>
      <c r="Q37" s="14"/>
      <c r="R37" s="14">
        <f>R31+R35</f>
        <v>-20612</v>
      </c>
      <c r="S37" s="14">
        <f>S31+S35</f>
        <v>0</v>
      </c>
      <c r="T37" s="14"/>
      <c r="U37" s="14">
        <f>U31+U35</f>
        <v>-18235</v>
      </c>
      <c r="V37" s="14">
        <f>V31+V35</f>
        <v>0</v>
      </c>
      <c r="W37" s="14"/>
      <c r="X37" s="14"/>
      <c r="Y37" s="14"/>
    </row>
    <row r="38" spans="4:25" ht="12.7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3:25" ht="12.75">
      <c r="C39" t="s">
        <v>89</v>
      </c>
      <c r="D39" s="14"/>
      <c r="E39" s="18">
        <v>0</v>
      </c>
      <c r="F39" s="18">
        <v>-1202</v>
      </c>
      <c r="G39" s="18">
        <v>0</v>
      </c>
      <c r="H39" s="18"/>
      <c r="I39" s="18">
        <v>0</v>
      </c>
      <c r="J39" s="18">
        <f>SUM(E39:I39)</f>
        <v>-1202</v>
      </c>
      <c r="K39" s="14"/>
      <c r="L39" s="14"/>
      <c r="M39" s="14"/>
      <c r="N39" s="14"/>
      <c r="O39" s="14"/>
      <c r="P39" s="14"/>
      <c r="Q39" s="14"/>
      <c r="R39" s="17">
        <f>+U39+76</f>
        <v>-75</v>
      </c>
      <c r="S39" s="17">
        <v>0</v>
      </c>
      <c r="T39" s="14"/>
      <c r="U39" s="17">
        <v>-151</v>
      </c>
      <c r="V39" s="17">
        <v>0</v>
      </c>
      <c r="W39" s="14"/>
      <c r="X39" s="14"/>
      <c r="Y39" s="14"/>
    </row>
    <row r="40" spans="3:25" ht="12.75">
      <c r="C40" t="s">
        <v>273</v>
      </c>
      <c r="D40" s="14"/>
      <c r="E40" s="18">
        <v>0</v>
      </c>
      <c r="F40" s="18">
        <v>0</v>
      </c>
      <c r="G40" s="18">
        <v>0</v>
      </c>
      <c r="H40" s="18">
        <v>0</v>
      </c>
      <c r="I40" s="18">
        <v>2</v>
      </c>
      <c r="J40" s="18">
        <f>SUM(E40:I40)</f>
        <v>2</v>
      </c>
      <c r="K40" s="14"/>
      <c r="L40" s="14"/>
      <c r="M40" s="14"/>
      <c r="N40" s="14"/>
      <c r="O40" s="14"/>
      <c r="P40" s="14"/>
      <c r="Q40" s="14"/>
      <c r="R40" s="18">
        <f>+U40+59</f>
        <v>-3173</v>
      </c>
      <c r="S40" s="18">
        <v>0</v>
      </c>
      <c r="T40" s="14"/>
      <c r="U40" s="18">
        <v>-3232</v>
      </c>
      <c r="V40" s="18">
        <v>0</v>
      </c>
      <c r="W40" s="14"/>
      <c r="X40" s="14"/>
      <c r="Y40" s="14"/>
    </row>
    <row r="41" spans="3:25" ht="12.75">
      <c r="C41" t="s">
        <v>179</v>
      </c>
      <c r="D41" s="14"/>
      <c r="E41" s="18"/>
      <c r="F41" s="18"/>
      <c r="G41" s="18"/>
      <c r="H41" s="18"/>
      <c r="I41" s="18"/>
      <c r="J41" s="18"/>
      <c r="K41" s="14"/>
      <c r="L41" s="14"/>
      <c r="M41" s="14"/>
      <c r="N41" s="14"/>
      <c r="O41" s="14"/>
      <c r="P41" s="14"/>
      <c r="Q41" s="14"/>
      <c r="R41" s="18">
        <f>+U41-789</f>
        <v>0</v>
      </c>
      <c r="S41" s="18">
        <v>0</v>
      </c>
      <c r="T41" s="14"/>
      <c r="U41" s="18">
        <v>789</v>
      </c>
      <c r="V41" s="18">
        <v>0</v>
      </c>
      <c r="W41" s="14"/>
      <c r="X41" s="14"/>
      <c r="Y41" s="14"/>
    </row>
    <row r="42" spans="3:25" ht="12.75">
      <c r="C42" t="s">
        <v>307</v>
      </c>
      <c r="D42" s="14"/>
      <c r="E42" s="18"/>
      <c r="F42" s="18"/>
      <c r="G42" s="18"/>
      <c r="H42" s="18"/>
      <c r="I42" s="18"/>
      <c r="J42" s="18"/>
      <c r="K42" s="14"/>
      <c r="L42" s="14"/>
      <c r="M42" s="14"/>
      <c r="N42" s="14"/>
      <c r="O42" s="14"/>
      <c r="P42" s="14"/>
      <c r="Q42" s="14"/>
      <c r="R42" s="18">
        <v>-4000</v>
      </c>
      <c r="S42" s="18"/>
      <c r="T42" s="14"/>
      <c r="U42" s="18">
        <v>-4000</v>
      </c>
      <c r="V42" s="18"/>
      <c r="W42" s="14"/>
      <c r="X42" s="14"/>
      <c r="Y42" s="14"/>
    </row>
    <row r="43" spans="3:25" ht="12.75">
      <c r="C43" t="s">
        <v>180</v>
      </c>
      <c r="D43" s="14"/>
      <c r="E43" s="18"/>
      <c r="F43" s="18"/>
      <c r="G43" s="18"/>
      <c r="H43" s="18"/>
      <c r="I43" s="18"/>
      <c r="J43" s="18"/>
      <c r="K43" s="14"/>
      <c r="L43" s="14"/>
      <c r="M43" s="14"/>
      <c r="N43" s="14"/>
      <c r="O43" s="14"/>
      <c r="P43" s="14"/>
      <c r="Q43" s="14"/>
      <c r="R43" s="18">
        <f>+U43+41</f>
        <v>0</v>
      </c>
      <c r="S43" s="18">
        <v>0</v>
      </c>
      <c r="T43" s="14"/>
      <c r="U43" s="18">
        <v>-41</v>
      </c>
      <c r="V43" s="18">
        <v>0</v>
      </c>
      <c r="W43" s="14"/>
      <c r="X43" s="14"/>
      <c r="Y43" s="14"/>
    </row>
    <row r="44" spans="3:25" ht="12.75">
      <c r="C44" t="s">
        <v>113</v>
      </c>
      <c r="D44" s="14"/>
      <c r="E44" s="19">
        <v>0</v>
      </c>
      <c r="F44" s="19">
        <v>664</v>
      </c>
      <c r="G44" s="19">
        <v>0</v>
      </c>
      <c r="H44" s="19"/>
      <c r="I44" s="19">
        <v>0</v>
      </c>
      <c r="J44" s="19">
        <f>SUM(E44:I44)</f>
        <v>664</v>
      </c>
      <c r="K44" s="14"/>
      <c r="L44" s="14"/>
      <c r="M44" s="14"/>
      <c r="N44" s="14"/>
      <c r="O44" s="14"/>
      <c r="P44" s="14"/>
      <c r="Q44" s="14"/>
      <c r="R44" s="19"/>
      <c r="S44" s="19" t="s">
        <v>113</v>
      </c>
      <c r="T44" s="14"/>
      <c r="U44" s="19"/>
      <c r="V44" s="19" t="s">
        <v>113</v>
      </c>
      <c r="W44" s="14"/>
      <c r="X44" s="14"/>
      <c r="Y44" s="14"/>
    </row>
    <row r="45" spans="4:25" ht="12.7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2:25" ht="12.75">
      <c r="B46" t="s">
        <v>32</v>
      </c>
      <c r="D46" s="14"/>
      <c r="E46" s="14">
        <f aca="true" t="shared" si="5" ref="E46:J46">SUM(E39:E45)</f>
        <v>0</v>
      </c>
      <c r="F46" s="14">
        <f t="shared" si="5"/>
        <v>-538</v>
      </c>
      <c r="G46" s="14">
        <f t="shared" si="5"/>
        <v>0</v>
      </c>
      <c r="H46" s="14">
        <f t="shared" si="5"/>
        <v>0</v>
      </c>
      <c r="I46" s="14">
        <f t="shared" si="5"/>
        <v>2</v>
      </c>
      <c r="J46" s="14">
        <f t="shared" si="5"/>
        <v>-536</v>
      </c>
      <c r="K46" s="14"/>
      <c r="L46" s="14"/>
      <c r="M46" s="14"/>
      <c r="N46" s="14"/>
      <c r="O46" s="14"/>
      <c r="P46" s="14"/>
      <c r="Q46" s="14"/>
      <c r="R46" s="14">
        <f>SUM(R39:R45)</f>
        <v>-7248</v>
      </c>
      <c r="S46" s="14">
        <f>SUM(S39:S45)</f>
        <v>0</v>
      </c>
      <c r="T46" s="14"/>
      <c r="U46" s="14">
        <f>SUM(U39:U45)</f>
        <v>-6635</v>
      </c>
      <c r="V46" s="14">
        <f>SUM(V39:V45)</f>
        <v>0</v>
      </c>
      <c r="W46" s="14"/>
      <c r="X46" s="14"/>
      <c r="Y46" s="14"/>
    </row>
    <row r="47" spans="4:25" ht="12.7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4:25" ht="12.75">
      <c r="D48" s="14"/>
      <c r="E48" s="17"/>
      <c r="F48" s="21"/>
      <c r="G48" s="17"/>
      <c r="H48" s="22"/>
      <c r="I48" s="21"/>
      <c r="J48" s="17"/>
      <c r="K48" s="14"/>
      <c r="L48" s="14"/>
      <c r="M48" s="14"/>
      <c r="N48" s="14"/>
      <c r="O48" s="14"/>
      <c r="P48" s="14"/>
      <c r="Q48" s="14"/>
      <c r="R48" s="17"/>
      <c r="S48" s="17"/>
      <c r="T48" s="14"/>
      <c r="U48" s="17"/>
      <c r="V48" s="17"/>
      <c r="W48" s="14"/>
      <c r="X48" s="14"/>
      <c r="Y48" s="14"/>
    </row>
    <row r="49" spans="3:25" ht="12.75">
      <c r="C49" t="s">
        <v>33</v>
      </c>
      <c r="D49" s="14"/>
      <c r="E49" s="18">
        <v>0</v>
      </c>
      <c r="F49" s="23">
        <v>8811</v>
      </c>
      <c r="G49" s="18">
        <v>0</v>
      </c>
      <c r="H49" s="24"/>
      <c r="I49" s="23">
        <v>0</v>
      </c>
      <c r="J49" s="18">
        <f>SUM(E49:I49)</f>
        <v>8811</v>
      </c>
      <c r="K49" s="14"/>
      <c r="L49" s="14"/>
      <c r="M49" s="14"/>
      <c r="N49" s="14"/>
      <c r="O49" s="14"/>
      <c r="P49" s="14"/>
      <c r="Q49" s="14"/>
      <c r="R49" s="18">
        <f>+U49-3361</f>
        <v>8375</v>
      </c>
      <c r="S49" s="18">
        <v>0</v>
      </c>
      <c r="T49" s="14"/>
      <c r="U49" s="18">
        <v>11736</v>
      </c>
      <c r="V49" s="18">
        <v>0</v>
      </c>
      <c r="W49" s="14"/>
      <c r="X49" s="14"/>
      <c r="Y49" s="14"/>
    </row>
    <row r="50" spans="3:25" ht="12.75">
      <c r="C50" t="s">
        <v>34</v>
      </c>
      <c r="D50" s="14"/>
      <c r="E50" s="18">
        <v>0</v>
      </c>
      <c r="F50" s="23">
        <v>-6494</v>
      </c>
      <c r="G50" s="18">
        <v>0</v>
      </c>
      <c r="H50" s="24"/>
      <c r="I50" s="23">
        <v>0</v>
      </c>
      <c r="J50" s="18">
        <f>SUM(E50:I50)</f>
        <v>-6494</v>
      </c>
      <c r="K50" s="14"/>
      <c r="L50" s="14"/>
      <c r="M50" s="14"/>
      <c r="N50" s="14"/>
      <c r="O50" s="14"/>
      <c r="P50" s="14"/>
      <c r="Q50" s="14"/>
      <c r="R50" s="18">
        <f>+U50+2503</f>
        <v>-6101</v>
      </c>
      <c r="S50" s="18">
        <v>0</v>
      </c>
      <c r="T50" s="14"/>
      <c r="U50" s="18">
        <v>-8604</v>
      </c>
      <c r="V50" s="18">
        <v>0</v>
      </c>
      <c r="W50" s="14"/>
      <c r="X50" s="14"/>
      <c r="Y50" s="14"/>
    </row>
    <row r="51" spans="3:25" ht="12.75">
      <c r="C51" t="s">
        <v>35</v>
      </c>
      <c r="D51" s="14"/>
      <c r="E51" s="18">
        <v>0</v>
      </c>
      <c r="F51" s="23">
        <v>-189</v>
      </c>
      <c r="G51" s="18">
        <v>0</v>
      </c>
      <c r="H51" s="24"/>
      <c r="I51" s="23">
        <v>0</v>
      </c>
      <c r="J51" s="18">
        <f>SUM(E51:I51)</f>
        <v>-189</v>
      </c>
      <c r="K51" s="14"/>
      <c r="L51" s="14"/>
      <c r="M51" s="14"/>
      <c r="N51" s="14"/>
      <c r="O51" s="14"/>
      <c r="P51" s="14"/>
      <c r="Q51" s="14"/>
      <c r="R51" s="18">
        <f>+U51+32</f>
        <v>-247</v>
      </c>
      <c r="S51" s="18">
        <v>0</v>
      </c>
      <c r="T51" s="14"/>
      <c r="U51" s="18">
        <v>-279</v>
      </c>
      <c r="V51" s="18">
        <v>0</v>
      </c>
      <c r="W51" s="14"/>
      <c r="X51" s="14"/>
      <c r="Y51" s="14"/>
    </row>
    <row r="52" spans="3:25" ht="12.75">
      <c r="C52" t="s">
        <v>245</v>
      </c>
      <c r="D52" s="14"/>
      <c r="E52" s="18"/>
      <c r="F52" s="23"/>
      <c r="G52" s="18"/>
      <c r="H52" s="24"/>
      <c r="I52" s="23"/>
      <c r="J52" s="18"/>
      <c r="K52" s="14"/>
      <c r="L52" s="14"/>
      <c r="M52" s="14"/>
      <c r="N52" s="14"/>
      <c r="O52" s="14"/>
      <c r="P52" s="14"/>
      <c r="Q52" s="14"/>
      <c r="R52" s="18">
        <v>27338</v>
      </c>
      <c r="S52" s="18">
        <v>0</v>
      </c>
      <c r="T52" s="14"/>
      <c r="U52" s="18">
        <v>27338</v>
      </c>
      <c r="V52" s="18">
        <v>0</v>
      </c>
      <c r="W52" s="14"/>
      <c r="X52" s="14"/>
      <c r="Y52" s="14"/>
    </row>
    <row r="53" spans="3:25" ht="12.75">
      <c r="C53" t="s">
        <v>36</v>
      </c>
      <c r="D53" s="14"/>
      <c r="E53" s="19">
        <v>0</v>
      </c>
      <c r="F53" s="25">
        <v>-301</v>
      </c>
      <c r="G53" s="19">
        <v>0</v>
      </c>
      <c r="H53" s="26"/>
      <c r="I53" s="25">
        <v>-38</v>
      </c>
      <c r="J53" s="19">
        <f>SUM(E53:I53)</f>
        <v>-339</v>
      </c>
      <c r="K53" s="14"/>
      <c r="L53" s="14"/>
      <c r="M53" s="14"/>
      <c r="N53" s="14"/>
      <c r="O53" s="14"/>
      <c r="P53" s="14"/>
      <c r="Q53" s="14"/>
      <c r="R53" s="19">
        <v>-1582</v>
      </c>
      <c r="S53" s="19">
        <v>0</v>
      </c>
      <c r="T53" s="14"/>
      <c r="U53" s="19">
        <v>-2135</v>
      </c>
      <c r="V53" s="19">
        <v>0</v>
      </c>
      <c r="W53" s="14"/>
      <c r="X53" s="14"/>
      <c r="Y53" s="14"/>
    </row>
    <row r="54" spans="4:25" ht="12.75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2:25" ht="12.75">
      <c r="B55" t="s">
        <v>236</v>
      </c>
      <c r="D55" s="14"/>
      <c r="E55" s="16">
        <f aca="true" t="shared" si="6" ref="E55:J55">SUM(E49:E54)</f>
        <v>0</v>
      </c>
      <c r="F55" s="16">
        <f t="shared" si="6"/>
        <v>1827</v>
      </c>
      <c r="G55" s="16">
        <f t="shared" si="6"/>
        <v>0</v>
      </c>
      <c r="H55" s="16">
        <f t="shared" si="6"/>
        <v>0</v>
      </c>
      <c r="I55" s="16">
        <f t="shared" si="6"/>
        <v>-38</v>
      </c>
      <c r="J55" s="16">
        <f t="shared" si="6"/>
        <v>1789</v>
      </c>
      <c r="K55" s="14"/>
      <c r="L55" s="14"/>
      <c r="M55" s="14"/>
      <c r="N55" s="14"/>
      <c r="O55" s="14"/>
      <c r="P55" s="14"/>
      <c r="Q55" s="14"/>
      <c r="R55" s="16">
        <f>SUM(R49:R54)</f>
        <v>27783</v>
      </c>
      <c r="S55" s="16">
        <f>SUM(S49:S54)</f>
        <v>0</v>
      </c>
      <c r="T55" s="14"/>
      <c r="U55" s="16">
        <f>SUM(U49:U54)</f>
        <v>28056</v>
      </c>
      <c r="V55" s="16">
        <f>SUM(V49:V54)</f>
        <v>0</v>
      </c>
      <c r="W55" s="14"/>
      <c r="X55" s="14"/>
      <c r="Y55" s="14"/>
    </row>
    <row r="56" spans="4:25" ht="12.75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2:25" ht="12.75">
      <c r="B57" t="s">
        <v>237</v>
      </c>
      <c r="D57" s="14"/>
      <c r="E57" s="14">
        <f aca="true" t="shared" si="7" ref="E57:J57">E37+E46+E55</f>
        <v>-4</v>
      </c>
      <c r="F57" s="14">
        <f t="shared" si="7"/>
        <v>5713</v>
      </c>
      <c r="G57" s="14">
        <f t="shared" si="7"/>
        <v>-711</v>
      </c>
      <c r="H57" s="14">
        <f t="shared" si="7"/>
        <v>849</v>
      </c>
      <c r="I57" s="14">
        <f t="shared" si="7"/>
        <v>-109</v>
      </c>
      <c r="J57" s="14">
        <f t="shared" si="7"/>
        <v>5738</v>
      </c>
      <c r="K57" s="14"/>
      <c r="L57" s="14"/>
      <c r="M57" s="14"/>
      <c r="N57" s="14"/>
      <c r="O57" s="14"/>
      <c r="P57" s="14"/>
      <c r="Q57" s="14"/>
      <c r="R57" s="14">
        <f>R37+R46+R55</f>
        <v>-77</v>
      </c>
      <c r="S57" s="14">
        <f>S37+S46+S55</f>
        <v>0</v>
      </c>
      <c r="T57" s="14"/>
      <c r="U57" s="14">
        <f>U37+U46+U55</f>
        <v>3186</v>
      </c>
      <c r="V57" s="14">
        <f>V37+V46+V55</f>
        <v>0</v>
      </c>
      <c r="W57" s="14"/>
      <c r="X57" s="14"/>
      <c r="Y57" s="14"/>
    </row>
    <row r="58" spans="4:25" ht="12.75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2:25" ht="12.75">
      <c r="B59" t="s">
        <v>93</v>
      </c>
      <c r="D59" s="14"/>
      <c r="E59" s="14">
        <v>0</v>
      </c>
      <c r="F59" s="14">
        <v>-9639</v>
      </c>
      <c r="G59" s="14">
        <v>0</v>
      </c>
      <c r="H59" s="14"/>
      <c r="I59" s="14">
        <v>-496</v>
      </c>
      <c r="J59" s="14">
        <f>SUM(E59:I59)</f>
        <v>-10135</v>
      </c>
      <c r="K59" s="14"/>
      <c r="L59" s="14"/>
      <c r="M59" s="14">
        <v>-3027</v>
      </c>
      <c r="N59" s="14">
        <v>-8972</v>
      </c>
      <c r="O59" s="14">
        <v>27338</v>
      </c>
      <c r="P59" s="14">
        <v>-4000</v>
      </c>
      <c r="Q59" s="14"/>
      <c r="R59" s="14">
        <v>3263</v>
      </c>
      <c r="S59" s="16">
        <v>0</v>
      </c>
      <c r="T59" s="14"/>
      <c r="U59" s="14">
        <v>0</v>
      </c>
      <c r="V59" s="16">
        <v>0</v>
      </c>
      <c r="W59" s="14"/>
      <c r="X59" s="14"/>
      <c r="Y59" s="14"/>
    </row>
    <row r="60" spans="4:25" ht="12.75">
      <c r="D60" s="14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14"/>
      <c r="T60" s="14"/>
      <c r="U60" s="27"/>
      <c r="V60" s="14"/>
      <c r="W60" s="14"/>
      <c r="X60" s="14"/>
      <c r="Y60" s="14"/>
    </row>
    <row r="61" spans="2:25" ht="13.5" thickBot="1">
      <c r="B61" t="s">
        <v>92</v>
      </c>
      <c r="D61" s="14"/>
      <c r="E61" s="28">
        <f>SUM(E57:E60)</f>
        <v>-4</v>
      </c>
      <c r="F61" s="28">
        <f>SUM(F57:F60)</f>
        <v>-3926</v>
      </c>
      <c r="G61" s="28">
        <f aca="true" t="shared" si="8" ref="G61:V61">SUM(G57:G60)</f>
        <v>-711</v>
      </c>
      <c r="H61" s="28">
        <f t="shared" si="8"/>
        <v>849</v>
      </c>
      <c r="I61" s="28">
        <f t="shared" si="8"/>
        <v>-605</v>
      </c>
      <c r="J61" s="28">
        <f t="shared" si="8"/>
        <v>-4397</v>
      </c>
      <c r="K61" s="28">
        <f t="shared" si="8"/>
        <v>0</v>
      </c>
      <c r="L61" s="28">
        <f>SUM(L57:L60)</f>
        <v>0</v>
      </c>
      <c r="M61" s="28">
        <f>SUM(M57:M60)</f>
        <v>-3027</v>
      </c>
      <c r="N61" s="28">
        <f>SUM(N57:N60)</f>
        <v>-8972</v>
      </c>
      <c r="O61" s="28">
        <f>SUM(O57:O60)</f>
        <v>27338</v>
      </c>
      <c r="P61" s="28">
        <f>SUM(P57:P60)</f>
        <v>-4000</v>
      </c>
      <c r="Q61" s="28"/>
      <c r="R61" s="28">
        <f t="shared" si="8"/>
        <v>3186</v>
      </c>
      <c r="S61" s="28">
        <f t="shared" si="8"/>
        <v>0</v>
      </c>
      <c r="T61" s="14"/>
      <c r="U61" s="28">
        <f t="shared" si="8"/>
        <v>3186</v>
      </c>
      <c r="V61" s="28">
        <f t="shared" si="8"/>
        <v>0</v>
      </c>
      <c r="W61" s="14"/>
      <c r="X61" s="14"/>
      <c r="Y61" s="14"/>
    </row>
    <row r="62" spans="4:25" ht="13.5" thickTop="1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4:25" ht="12.75">
      <c r="D63" s="14"/>
      <c r="E63" s="14" t="s">
        <v>37</v>
      </c>
      <c r="F63" s="14" t="s">
        <v>37</v>
      </c>
      <c r="G63" s="14" t="s">
        <v>37</v>
      </c>
      <c r="H63" s="14" t="s">
        <v>37</v>
      </c>
      <c r="I63" s="14" t="s">
        <v>37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4:25" ht="12.7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4:25" ht="12.75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2:25" ht="12.75">
      <c r="B66" t="s">
        <v>91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4:25" ht="12.75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2:25" ht="12.75">
      <c r="B68" t="s">
        <v>9</v>
      </c>
      <c r="D68" s="14"/>
      <c r="E68" s="14">
        <v>0</v>
      </c>
      <c r="F68">
        <v>3071</v>
      </c>
      <c r="G68" s="14">
        <v>0</v>
      </c>
      <c r="H68" s="14">
        <v>0</v>
      </c>
      <c r="I68" s="14">
        <v>27</v>
      </c>
      <c r="J68" s="14">
        <f>SUM(E68:I68)</f>
        <v>3098</v>
      </c>
      <c r="K68" s="14"/>
      <c r="L68" s="14"/>
      <c r="M68" s="14">
        <v>-3027</v>
      </c>
      <c r="N68" s="14">
        <v>-8972</v>
      </c>
      <c r="O68" s="14">
        <v>27338</v>
      </c>
      <c r="P68" s="14">
        <v>-4000</v>
      </c>
      <c r="Q68" s="14"/>
      <c r="R68" s="14">
        <f>+'BS'!D25</f>
        <v>4287</v>
      </c>
      <c r="S68" s="14">
        <v>0</v>
      </c>
      <c r="T68" s="14"/>
      <c r="U68" s="14">
        <f>+R68</f>
        <v>4287</v>
      </c>
      <c r="V68" s="14">
        <v>0</v>
      </c>
      <c r="W68" s="14"/>
      <c r="X68" s="14"/>
      <c r="Y68" s="14"/>
    </row>
    <row r="69" spans="2:25" ht="12.75">
      <c r="B69" t="s">
        <v>17</v>
      </c>
      <c r="D69" s="14"/>
      <c r="E69" s="14">
        <v>0</v>
      </c>
      <c r="F69" s="14">
        <v>1714</v>
      </c>
      <c r="G69" s="14">
        <v>0</v>
      </c>
      <c r="H69" s="14">
        <v>0</v>
      </c>
      <c r="I69" s="14"/>
      <c r="J69" s="14">
        <f>SUM(E69:I69)</f>
        <v>1714</v>
      </c>
      <c r="K69" s="14"/>
      <c r="L69" s="14"/>
      <c r="M69" s="14"/>
      <c r="N69" s="14"/>
      <c r="O69" s="14"/>
      <c r="P69" s="14"/>
      <c r="Q69" s="14"/>
      <c r="R69" s="14">
        <f>+'BS'!D24</f>
        <v>1435</v>
      </c>
      <c r="S69" s="14">
        <v>0</v>
      </c>
      <c r="T69" s="14"/>
      <c r="U69" s="14">
        <f>+R69</f>
        <v>1435</v>
      </c>
      <c r="V69" s="14">
        <v>0</v>
      </c>
      <c r="W69" s="14"/>
      <c r="X69" s="14"/>
      <c r="Y69" s="14"/>
    </row>
    <row r="70" spans="2:25" ht="12.75">
      <c r="B70" t="s">
        <v>38</v>
      </c>
      <c r="D70" s="14"/>
      <c r="E70" s="16">
        <v>0</v>
      </c>
      <c r="F70" s="16">
        <v>-9703</v>
      </c>
      <c r="G70" s="16">
        <v>0</v>
      </c>
      <c r="H70" s="16">
        <v>0</v>
      </c>
      <c r="I70" s="16">
        <v>-523</v>
      </c>
      <c r="J70" s="16">
        <f>SUM(E70:I70)</f>
        <v>-10226</v>
      </c>
      <c r="K70" s="14"/>
      <c r="L70" s="14"/>
      <c r="M70" s="14"/>
      <c r="N70" s="14"/>
      <c r="O70" s="14"/>
      <c r="P70" s="14"/>
      <c r="Q70" s="14"/>
      <c r="R70" s="16">
        <f>-'BS'!D32</f>
        <v>-1101</v>
      </c>
      <c r="S70" s="16">
        <v>0</v>
      </c>
      <c r="T70" s="14"/>
      <c r="U70" s="16">
        <f>+R70</f>
        <v>-1101</v>
      </c>
      <c r="V70" s="16">
        <v>0</v>
      </c>
      <c r="W70" s="14"/>
      <c r="X70" s="14"/>
      <c r="Y70" s="14"/>
    </row>
    <row r="71" spans="4:25" ht="12.75">
      <c r="D71" s="14"/>
      <c r="E71" s="14">
        <f aca="true" t="shared" si="9" ref="E71:J71">SUM(E68:E70)</f>
        <v>0</v>
      </c>
      <c r="F71" s="14">
        <f t="shared" si="9"/>
        <v>-4918</v>
      </c>
      <c r="G71" s="14">
        <f t="shared" si="9"/>
        <v>0</v>
      </c>
      <c r="H71" s="14">
        <f t="shared" si="9"/>
        <v>0</v>
      </c>
      <c r="I71" s="14">
        <f t="shared" si="9"/>
        <v>-496</v>
      </c>
      <c r="J71" s="14">
        <f t="shared" si="9"/>
        <v>-5414</v>
      </c>
      <c r="K71" s="14"/>
      <c r="L71" s="14"/>
      <c r="M71" s="14"/>
      <c r="N71" s="14"/>
      <c r="O71" s="14"/>
      <c r="P71" s="14"/>
      <c r="Q71" s="14"/>
      <c r="R71" s="14">
        <f>SUM(R68:R70)</f>
        <v>4621</v>
      </c>
      <c r="S71" s="14">
        <f>SUM(S68:S70)</f>
        <v>0</v>
      </c>
      <c r="T71" s="14"/>
      <c r="U71" s="14">
        <f>+R71</f>
        <v>4621</v>
      </c>
      <c r="V71" s="14">
        <f>SUM(V68:V70)</f>
        <v>0</v>
      </c>
      <c r="W71" s="14"/>
      <c r="X71" s="14"/>
      <c r="Y71" s="14"/>
    </row>
    <row r="72" spans="2:25" ht="12.75">
      <c r="B72" t="s">
        <v>90</v>
      </c>
      <c r="D72" s="14"/>
      <c r="E72" s="14">
        <v>0</v>
      </c>
      <c r="F72" s="14">
        <f>-F69</f>
        <v>-1714</v>
      </c>
      <c r="G72" s="14">
        <v>0</v>
      </c>
      <c r="H72" s="14">
        <v>0</v>
      </c>
      <c r="I72" s="14">
        <v>0</v>
      </c>
      <c r="J72" s="14">
        <f>SUM(E72:I72)</f>
        <v>-1714</v>
      </c>
      <c r="K72" s="14"/>
      <c r="L72" s="14"/>
      <c r="M72" s="14"/>
      <c r="N72" s="14"/>
      <c r="O72" s="14"/>
      <c r="P72" s="14"/>
      <c r="Q72" s="14"/>
      <c r="R72" s="16">
        <f>-R69</f>
        <v>-1435</v>
      </c>
      <c r="S72" s="16">
        <v>0</v>
      </c>
      <c r="T72" s="14"/>
      <c r="U72" s="16">
        <f>+R72</f>
        <v>-1435</v>
      </c>
      <c r="V72" s="16">
        <v>0</v>
      </c>
      <c r="W72" s="14"/>
      <c r="X72" s="14"/>
      <c r="Y72" s="14"/>
    </row>
    <row r="73" spans="4:25" ht="13.5" thickBot="1">
      <c r="D73" s="14"/>
      <c r="E73" s="28">
        <f aca="true" t="shared" si="10" ref="E73:J73">SUM(E71:E72)</f>
        <v>0</v>
      </c>
      <c r="F73" s="28">
        <f t="shared" si="10"/>
        <v>-6632</v>
      </c>
      <c r="G73" s="28">
        <f t="shared" si="10"/>
        <v>0</v>
      </c>
      <c r="H73" s="28">
        <f t="shared" si="10"/>
        <v>0</v>
      </c>
      <c r="I73" s="28">
        <f t="shared" si="10"/>
        <v>-496</v>
      </c>
      <c r="J73" s="28">
        <f t="shared" si="10"/>
        <v>-7128</v>
      </c>
      <c r="K73" s="14"/>
      <c r="L73" s="14"/>
      <c r="M73" s="14"/>
      <c r="N73" s="14"/>
      <c r="O73" s="14"/>
      <c r="P73" s="14"/>
      <c r="Q73" s="14"/>
      <c r="R73" s="66">
        <f>SUM(R71:R72)</f>
        <v>3186</v>
      </c>
      <c r="S73" s="28">
        <f>SUM(S71:S72)</f>
        <v>0</v>
      </c>
      <c r="T73" s="14"/>
      <c r="U73" s="28">
        <f>SUM(U71:U72)</f>
        <v>3186</v>
      </c>
      <c r="V73" s="28">
        <f>SUM(V71:V72)</f>
        <v>0</v>
      </c>
      <c r="W73" s="14"/>
      <c r="X73" s="14"/>
      <c r="Y73" s="14"/>
    </row>
    <row r="74" spans="4:25" ht="13.5" thickTop="1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f>+R61-R73</f>
        <v>0</v>
      </c>
      <c r="S74" s="14"/>
      <c r="T74" s="14"/>
      <c r="U74" s="14">
        <f>+U61-U73</f>
        <v>0</v>
      </c>
      <c r="V74" s="14"/>
      <c r="W74" s="14"/>
      <c r="X74" s="14"/>
      <c r="Y74" s="14"/>
    </row>
    <row r="75" spans="4:25" ht="12.75"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4:25" ht="12.75"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4:25" ht="12.75"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4:25" ht="12.75"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4:25" ht="12.75"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4:25" ht="12.75"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4:25" ht="12.75"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4:25" ht="12.75"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4:25" ht="12.75"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4:25" ht="12.75"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4:25" ht="12.75"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4:25" ht="12.75"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4:25" ht="12.75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4:25" ht="12.75"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4:25" ht="12.75"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4:25" ht="12.75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4:25" ht="12.75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4:25" ht="12.75"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4:25" ht="12.75"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4:25" ht="12.75"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4:25" ht="12.75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4:25" ht="12.75"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4:25" ht="12.75"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4:25" ht="12.75"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4:25" ht="12.75"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4:25" ht="12.75"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4:25" ht="12.75"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4:25" ht="12.75"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4:25" ht="12.75"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4:25" ht="12.75"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4:25" ht="12.75"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4:25" ht="12.75"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4:25" ht="12.75"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4:25" ht="12.75"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4:25" ht="12.75"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4:25" ht="12.75"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4:25" ht="12.75"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4:25" ht="12.75"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4:25" ht="12.75"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4:25" ht="12.75"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4:25" ht="12.75"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4:25" ht="12.75"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4:25" ht="12.75"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4:25" ht="12.75"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4:25" ht="12.75"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4:25" ht="12.75"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4:25" ht="12.75"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4:25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4:25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4:25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4:25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4:25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4:25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4:25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4:25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4:25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4:25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4:25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4:25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4:25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4:25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4:25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4:25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4:25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4:25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4:25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4:25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4:25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4:25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4:25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4:25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4:25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4:25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4:25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4:25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4:25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4:25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4:25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4:25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4:25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4:25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4:25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4:25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4:25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4:25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4:25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4:25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4:25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4:25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4:25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4:25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4:25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4:25" ht="12.75"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4:25" ht="12.75"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4:25" ht="12.75"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4:25" ht="12.75"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4:25" ht="12.75"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4:25" ht="12.75"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4:25" ht="12.75"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4:25" ht="12.75"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4:25" ht="12.75"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4:25" ht="12.75"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4:25" ht="12.75"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4:25" ht="12.75"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4:25" ht="12.75"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4:25" ht="12.75"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4:25" ht="12.75"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4:25" ht="12.75"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4:25" ht="12.75"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4:25" ht="12.75"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4:25" ht="12.75"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4:25" ht="12.75"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4:25" ht="12.75"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4:25" ht="12.75"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4:25" ht="12.75"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4:25" ht="12.75"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4:25" ht="12.75"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4:25" ht="12.75"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4:25" ht="12.75"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4:25" ht="12.75"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4:25" ht="12.75"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4:25" ht="12.75"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4:25" ht="12.75"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4:25" ht="12.75"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4:25" ht="12.75"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4:25" ht="12.75"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4:25" ht="12.75"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4:25" ht="12.75"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4:25" ht="12.75"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4:25" ht="12.75"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4:25" ht="12.75"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4:25" ht="12.75"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4:25" ht="12.75"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4:25" ht="12.75"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4:25" ht="12.75"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4:25" ht="12.75"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4:25" ht="12.75"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4:25" ht="12.75"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4:25" ht="12.75"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4:25" ht="12.75"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4:25" ht="12.75"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4:25" ht="12.75"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4:25" ht="12.75"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4:25" ht="12.75"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4:25" ht="12.75"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4:25" ht="12.75"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4:25" ht="12.75"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4:25" ht="12.75"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4:25" ht="12.75"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4:25" ht="12.75"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4:25" ht="12.75"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4:25" ht="12.75"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4:25" ht="12.75"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4:25" ht="12.75"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4:25" ht="12.75"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4:25" ht="12.75"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4:25" ht="12.75"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4:25" ht="12.75"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4:25" ht="12.75"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4:25" ht="12.75"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4:25" ht="12.75"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4:25" ht="12.75"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4:25" ht="12.75"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4:25" ht="12.75"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4:25" ht="12.75"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4:25" ht="12.75"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4:25" ht="12.75"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4:25" ht="12.75"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4:25" ht="12.75"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4:25" ht="12.75"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4:25" ht="12.75"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4:25" ht="12.75"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4:25" ht="12.75"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4:25" ht="12.75"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4:25" ht="12.75"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4:25" ht="12.75"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4:25" ht="12.75"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4:25" ht="12.75"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4:25" ht="12.75"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4:25" ht="12.75"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4:25" ht="12.75"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4:25" ht="12.75"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4:25" ht="12.75"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4:25" ht="12.75"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4:25" ht="12.75"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4:25" ht="12.75"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4:25" ht="12.75"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4:25" ht="12.75"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4:25" ht="12.75"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4:25" ht="12.75"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4:25" ht="12.75"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4:25" ht="12.75"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4:25" ht="12.75"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4:25" ht="12.75"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4:25" ht="12.75"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4:25" ht="12.75"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4:25" ht="12.75"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4:25" ht="12.75"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4:25" ht="12.75"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4:25" ht="12.75"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4:25" ht="12.75"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4:25" ht="12.75"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4:25" ht="12.75"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4:25" ht="12.75"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4:25" ht="12.75"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4:25" ht="12.75"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4:25" ht="12.75"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4:25" ht="12.75"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4:25" ht="12.75"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4:25" ht="12.75"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4:25" ht="12.75"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4:25" ht="12.75"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4:25" ht="12.75"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4:25" ht="12.75"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4:25" ht="12.75"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4:25" ht="12.75"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4:25" ht="12.75"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4:25" ht="12.75"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4:25" ht="12.75"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4:25" ht="12.75"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4:25" ht="12.75"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4:25" ht="12.75"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4:25" ht="12.75"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4:25" ht="12.75"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4:25" ht="12.75"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4:25" ht="12.75"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4:25" ht="12.75"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4:25" ht="12.75"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4:25" ht="12.75"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4:25" ht="12.75"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4:25" ht="12.75"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4:25" ht="12.75"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4:25" ht="12.75"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4:25" ht="12.75"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4:25" ht="12.75"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4:25" ht="12.75"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4:25" ht="12.75"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4:25" ht="12.75"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4:25" ht="12.75"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4:25" ht="12.75"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4:25" ht="12.75"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4:25" ht="12.75"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4:25" ht="12.75"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4:25" ht="12.75"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4:25" ht="12.75"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4:25" ht="12.75"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4:25" ht="12.75"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4:25" ht="12.75"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4:25" ht="12.75"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4:25" ht="12.75"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4:25" ht="12.75"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4:25" ht="12.75"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4:25" ht="12.75"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4:25" ht="12.75"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4:25" ht="12.75"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4:25" ht="12.75"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4:25" ht="12.75"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4:25" ht="12.75"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4:25" ht="12.75"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4:25" ht="12.75"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4:25" ht="12.75"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4:25" ht="12.75"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4:25" ht="12.75"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4:25" ht="12.75"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4:25" ht="12.75"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4:25" ht="12.75"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4:25" ht="12.75"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4:25" ht="12.75"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4:25" ht="12.75"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4:25" ht="12.75"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4:25" ht="12.75"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4:25" ht="12.75"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4:25" ht="12.75"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4:25" ht="12.75"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4:25" ht="12.75"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4:25" ht="12.75"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4:25" ht="12.75"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4:25" ht="12.75"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4:25" ht="12.75"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4:25" ht="12.75"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4:25" ht="12.75"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4:25" ht="12.75"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4:25" ht="12.75"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4:25" ht="12.75"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4:25" ht="12.75"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4:25" ht="12.75"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4:25" ht="12.75"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4:25" ht="12.75"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4:25" ht="12.75"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4:25" ht="12.75"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4:25" ht="12.75"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4:25" ht="12.75"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4:25" ht="12.75"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4:25" ht="12.75"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4:25" ht="12.75"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4:25" ht="12.75"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4:25" ht="12.75"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4:25" ht="12.75"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4:25" ht="12.75"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4:25" ht="12.75"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4:25" ht="12.75"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4:25" ht="12.75"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4:25" ht="12.75"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4:25" ht="12.75"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4:25" ht="12.75"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4:25" ht="12.75"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4:25" ht="12.75"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4:25" ht="12.75"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4:25" ht="12.75"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4:25" ht="12.75"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4:25" ht="12.75"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4:25" ht="12.75"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4:25" ht="12.75"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4:25" ht="12.75"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4:25" ht="12.75"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4:25" ht="12.75"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4:25" ht="12.7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4:25" ht="12.7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4:25" ht="12.7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4:25" ht="12.75"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4:25" ht="12.7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4:25" ht="12.7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4:25" ht="12.7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4:25" ht="12.75"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4:25" ht="12.75"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4:25" ht="12.75"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4:25" ht="12.75"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4:25" ht="12.75"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4:25" ht="12.75"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4:25" ht="12.75"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4:25" ht="12.75"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4:25" ht="12.75"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4:25" ht="12.75"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4:25" ht="12.75"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4:25" ht="12.75"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4:25" ht="12.75"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4:25" ht="12.75"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4:25" ht="12.75"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4:25" ht="12.75"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4:25" ht="12.75"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4:25" ht="12.75"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4:25" ht="12.75"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4:25" ht="12.75"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4:25" ht="12.75"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4:25" ht="12.75"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4:25" ht="12.75"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4:25" ht="12.75"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4:25" ht="12.75"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4:25" ht="12.75"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4:25" ht="12.75"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4:25" ht="12.75"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4:25" ht="12.75"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4:25" ht="12.75"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4:25" ht="12.75"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4:25" ht="12.75"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4:25" ht="12.75"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4:25" ht="12.75"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4:25" ht="12.75"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4:25" ht="12.75"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4:25" ht="12.75"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4:25" ht="12.75"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4:25" ht="12.75"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4:25" ht="12.75"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4:25" ht="12.75"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4:25" ht="12.75"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4:25" ht="12.75"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4:25" ht="12.75"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4:25" ht="12.75"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4:25" ht="12.75"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4:25" ht="12.75"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4:25" ht="12.75"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4:25" ht="12.75"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4:25" ht="12.75"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4:25" ht="12.75"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4:25" ht="12.75"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4:25" ht="12.75"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4:25" ht="12.75"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4:25" ht="12.75"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4:25" ht="12.75"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4:25" ht="12.75"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4:25" ht="12.75"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4:25" ht="12.75"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4:25" ht="12.75"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4:25" ht="12.75"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4:25" ht="12.75"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4:25" ht="12.75"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4:25" ht="12.75"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4:25" ht="12.75"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4:25" ht="12.75"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4:25" ht="12.75"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4:25" ht="12.75"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4:25" ht="12.75"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4:25" ht="12.75"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4:25" ht="12.75"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4:25" ht="12.75"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4:25" ht="12.75"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4:25" ht="12.75"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4:25" ht="12.75"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4:25" ht="12.75"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4:25" ht="12.75"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4:25" ht="12.75"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4:25" ht="12.75"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4:25" ht="12.75"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4:25" ht="12.75"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4:25" ht="12.75"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4:25" ht="12.75"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4:25" ht="12.75"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4:25" ht="12.75"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4:25" ht="12.75"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4:25" ht="12.75"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4:25" ht="12.75"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4:25" ht="12.75"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4:25" ht="12.75"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4:25" ht="12.75"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4:25" ht="12.75"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4:25" ht="12.75"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4:25" ht="12.75"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4:25" ht="12.75"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4:25" ht="12.75"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4:25" ht="12.75"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4:25" ht="12.75"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4:25" ht="12.75"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4:25" ht="12.75"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4:25" ht="12.75"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4:25" ht="12.75"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4:25" ht="12.75"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4:25" ht="12.75"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4:25" ht="12.75"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4:25" ht="12.75"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4:25" ht="12.75"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4:25" ht="12.75"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4:25" ht="12.75"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4:25" ht="12.75"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4:25" ht="12.75"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4:25" ht="12.75"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4:25" ht="12.75"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4:25" ht="12.75"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4:25" ht="12.75"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4:25" ht="12.75"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4:25" ht="12.75"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4:25" ht="12.75"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4:25" ht="12.75"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4:25" ht="12.75"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4:25" ht="12.75"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4:25" ht="12.75"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4:25" ht="12.75"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4:25" ht="12.75"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4:25" ht="12.75"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4:25" ht="12.75"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4:25" ht="12.75"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4:25" ht="12.75"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4:25" ht="12.75"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4:25" ht="12.75"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4:25" ht="12.75"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4:25" ht="12.75"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4:25" ht="12.75"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4:25" ht="12.75"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4:25" ht="12.75"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4:25" ht="12.75"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4:25" ht="12.75"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4:25" ht="12.75"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4:25" ht="12.75"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4:25" ht="12.75"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4:25" ht="12.75"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4:25" ht="12.75"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4:25" ht="12.75"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4:25" ht="12.75"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4:25" ht="12.75"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4:25" ht="12.75"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4:25" ht="12.75"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4:25" ht="12.75"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4:25" ht="12.75"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4:25" ht="12.75"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4:25" ht="12.75"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4:25" ht="12.75"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4:25" ht="12.75"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4:25" ht="12.75"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4:25" ht="12.75"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4:25" ht="12.75"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4:25" ht="12.75"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4:25" ht="12.75"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4:25" ht="12.75"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4:25" ht="12.75"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4:25" ht="12.75"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4:25" ht="12.75"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4:25" ht="12.75"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4:25" ht="12.75"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4:25" ht="12.75"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4:25" ht="12.75"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4:25" ht="12.75"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4:25" ht="12.75"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4:25" ht="12.75"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4:25" ht="12.75"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4:25" ht="12.75"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4:25" ht="12.75"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4:25" ht="12.75"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4:25" ht="12.75"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4:25" ht="12.75"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4:25" ht="12.75"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4:25" ht="12.75"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4:25" ht="12.75"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4:25" ht="12.75"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4:25" ht="12.75"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4:25" ht="12.75"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4:25" ht="12.75"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4:25" ht="12.75"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4:25" ht="12.75"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4:25" ht="12.75"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4:25" ht="12.75"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4:25" ht="12.75"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4:25" ht="12.75"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4:25" ht="12.75"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4:25" ht="12.75"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4:25" ht="12.75"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4:25" ht="12.75"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4:25" ht="12.75"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4:25" ht="12.75"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4:25" ht="12.75"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4:25" ht="12.75"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4:25" ht="12.75"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4:25" ht="12.75"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4:25" ht="12.75"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4:25" ht="12.75"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4:25" ht="12.75"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4:25" ht="12.75"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4:25" ht="12.75"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4:25" ht="12.75"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4:25" ht="12.75"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4:25" ht="12.75"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4:25" ht="12.75"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4:25" ht="12.75"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4:25" ht="12.75"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4:25" ht="12.75"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4:25" ht="12.75"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4:25" ht="12.75"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4:25" ht="12.75"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4:25" ht="12.75"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4:25" ht="12.75"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4:25" ht="12.75"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4:25" ht="12.75"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4:25" ht="12.75"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4:25" ht="12.75"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4:25" ht="12.75"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4:25" ht="12.75"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4:25" ht="12.75"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4:25" ht="12.75"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4:25" ht="12.75"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4:25" ht="12.75"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4:25" ht="12.75"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4:25" ht="12.75"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4:25" ht="12.75"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4:25" ht="12.75"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4:25" ht="12.75"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4:25" ht="12.75"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4:25" ht="12.75"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4:25" ht="12.75"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4:25" ht="12.75"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4:25" ht="12.75"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4:25" ht="12.75"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4:25" ht="12.75"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4:25" ht="12.75"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4:25" ht="12.75"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4:25" ht="12.75"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4:25" ht="12.75"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4:25" ht="12.75"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4:25" ht="12.75"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4:25" ht="12.75"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4:25" ht="12.75"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4:25" ht="12.75"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4:25" ht="12.75"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4:25" ht="12.75"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4:25" ht="12.75"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4:25" ht="12.75"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4:25" ht="12.75"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4:25" ht="12.75"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4:25" ht="12.75"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4:25" ht="12.75"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4:25" ht="12.75"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4:25" ht="12.75"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4:25" ht="12.75"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4:25" ht="12.75"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4:25" ht="12.75"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4:25" ht="12.75"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4:25" ht="12.75"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4:25" ht="12.75"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4:25" ht="12.75"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4:25" ht="12.75"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4:25" ht="12.75"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4:25" ht="12.75"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4:25" ht="12.75"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4:25" ht="12.75"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4:25" ht="12.75"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4:25" ht="12.75"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4:25" ht="12.75"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4:25" ht="12.75"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4:25" ht="12.75"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4:25" ht="12.75"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4:25" ht="12.75"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4:25" ht="12.75"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4:25" ht="12.75"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4:25" ht="12.75"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4:25" ht="12.75"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4:25" ht="12.75"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4:25" ht="12.75"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4:25" ht="12.75"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4:25" ht="12.75"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4:25" ht="12.75"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4:25" ht="12.75"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4:25" ht="12.75"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4:25" ht="12.75"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4:25" ht="12.75"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4:25" ht="12.75"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4:25" ht="12.75"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4:25" ht="12.75"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4:25" ht="12.75"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4:25" ht="12.75"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4:25" ht="12.75"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4:25" ht="12.75"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4:25" ht="12.75"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4:25" ht="12.75"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4:25" ht="12.75"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4:25" ht="12.75"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4:25" ht="12.75"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4:25" ht="12.75"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4:25" ht="12.75"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4:25" ht="12.75"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4:25" ht="12.75"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4:25" ht="12.75"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4:25" ht="12.75"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4:25" ht="12.75"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4:25" ht="12.75"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4:25" ht="12.75"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4:25" ht="12.75"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4:25" ht="12.75"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4:25" ht="12.75"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4:25" ht="12.75"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4:25" ht="12.75"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4:25" ht="12.75"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4:25" ht="12.75"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4:25" ht="12.75"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4:25" ht="12.75"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4:25" ht="12.75"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4:25" ht="12.75"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4:25" ht="12.75"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4:25" ht="12.75"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4:25" ht="12.75"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4:25" ht="12.75"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4:25" ht="12.75"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4:25" ht="12.75"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4:25" ht="12.75"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4:25" ht="12.75"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4:25" ht="12.75"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4:25" ht="12.75"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4:25" ht="12.75"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4:25" ht="12.75"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4:25" ht="12.75"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4:25" ht="12.75"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4:25" ht="12.75"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4:25" ht="12.75"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4:25" ht="12.75"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4:25" ht="12.75"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4:25" ht="12.75"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4:25" ht="12.75"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4:25" ht="12.75"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4:25" ht="12.75"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4:25" ht="12.75"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4:25" ht="12.75"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4:25" ht="12.75"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4:25" ht="12.75"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4:25" ht="12.75"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4:25" ht="12.75"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4:25" ht="12.75"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4:25" ht="12.75"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4:25" ht="12.75"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4:25" ht="12.75"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4:25" ht="12.75"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4:25" ht="12.75"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4:25" ht="12.75"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4:25" ht="12.75"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4:25" ht="12.75"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4:25" ht="12.75"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4:25" ht="12.75"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4:25" ht="12.75"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4:25" ht="12.75"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4:25" ht="12.75"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4:25" ht="12.75"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4:25" ht="12.75"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4:25" ht="12.75"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4:25" ht="12.75"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4:25" ht="12.75"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4:25" ht="12.75"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4:25" ht="12.75"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4:25" ht="12.75"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4:25" ht="12.75"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4:25" ht="12.75"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4:25" ht="12.75"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4:25" ht="12.75"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4:25" ht="12.75"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4:25" ht="12.75"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4:25" ht="12.75"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4:25" ht="12.75"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4:25" ht="12.75"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4:25" ht="12.75"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4:25" ht="12.75"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4:25" ht="12.75"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4:25" ht="12.75"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4:25" ht="12.75"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4:25" ht="12.75"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4:25" ht="12.75"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4:25" ht="12.75"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4:25" ht="12.75"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4:25" ht="12.75"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4:25" ht="12.75"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4:25" ht="12.75"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4:25" ht="12.75"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4:25" ht="12.75"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4:25" ht="12.75"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4:25" ht="12.75"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4:25" ht="12.75"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4:25" ht="12.75"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4:25" ht="12.75"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4:25" ht="12.75"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4:25" ht="12.75"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4:25" ht="12.75"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4:25" ht="12.75"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4:25" ht="12.75"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4:25" ht="12.75"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4:25" ht="12.75"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4:25" ht="12.75"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4:25" ht="12.75"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4:25" ht="12.75"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4:25" ht="12.75"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4:25" ht="12.75"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4:25" ht="12.75"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4:25" ht="12.75"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4:25" ht="12.75"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4:25" ht="12.75"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4:25" ht="12.75"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4:25" ht="12.75"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4:25" ht="12.75"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4:25" ht="12.75"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4:25" ht="12.75"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4:25" ht="12.75"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4:25" ht="12.75"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4:25" ht="12.75"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4:25" ht="12.75"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4:25" ht="12.75"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4:25" ht="12.75"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4:25" ht="12.75"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4:25" ht="12.75"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4:25" ht="12.75"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4:25" ht="12.75"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4:25" ht="12.75"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4:25" ht="12.75"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4:25" ht="12.75"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4:25" ht="12.75"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4:25" ht="12.75"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4:25" ht="12.75"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4:25" ht="12.75"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4:25" ht="12.75"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4:25" ht="12.75"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4:25" ht="12.75"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4:25" ht="12.75"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4:25" ht="12.75"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4:25" ht="12.75"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4:25" ht="12.75"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4:25" ht="12.75"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4:25" ht="12.75"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4:25" ht="12.75"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4:25" ht="12.75"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4:25" ht="12.75"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4:25" ht="12.75"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4:25" ht="12.75"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4:25" ht="12.75"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4:25" ht="12.75"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4:25" ht="12.75"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4:25" ht="12.75"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4:25" ht="12.75"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4:25" ht="12.75"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4:25" ht="12.75"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4:25" ht="12.75"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4:25" ht="12.75"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4:25" ht="12.75"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4:25" ht="12.75"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4:25" ht="12.75"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4:25" ht="12.75"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4:25" ht="12.75"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4:25" ht="12.75"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4:25" ht="12.75"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4:25" ht="12.75"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4:25" ht="12.75"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4:25" ht="12.75"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4:25" ht="12.75"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4:25" ht="12.75"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4:25" ht="12.75"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4:25" ht="12.75"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4:25" ht="12.75"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4:25" ht="12.75"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4:25" ht="12.75"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4:25" ht="12.75"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4:25" ht="12.75"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4:25" ht="12.75"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4:25" ht="12.75"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4:25" ht="12.75"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4:25" ht="12.75"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4:25" ht="12.75"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4:25" ht="12.75"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4:25" ht="12.75"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4:25" ht="12.75"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4:25" ht="12.75"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4:25" ht="12.75"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4:25" ht="12.75"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4:25" ht="12.75"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4:25" ht="12.75"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4:25" ht="12.75"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4:25" ht="12.75"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4:25" ht="12.75"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4:25" ht="12.75"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4:25" ht="12.75"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4:25" ht="12.75"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4:25" ht="12.75"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4:25" ht="12.75"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4:25" ht="12.75"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4:25" ht="12.75"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4:25" ht="12.75"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4:25" ht="12.75"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4:25" ht="12.75"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4:25" ht="12.75"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4:25" ht="12.75"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4:25" ht="12.75"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4:25" ht="12.75"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4:25" ht="12.75"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4:25" ht="12.75"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4:25" ht="12.75"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4:25" ht="12.75"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4:25" ht="12.75"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4:25" ht="12.75"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4:25" ht="12.75"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4:25" ht="12.75"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4:25" ht="12.75"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4:25" ht="12.75"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4:25" ht="12.75"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4:25" ht="12.75"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4:25" ht="12.75"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4:25" ht="12.75"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4:25" ht="12.75"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4:25" ht="12.75"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4:25" ht="12.75"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4:25" ht="12.75"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4:25" ht="12.75"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4:25" ht="12.75"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4:25" ht="12.75"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4:25" ht="12.75"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4:25" ht="12.75"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4:25" ht="12.75"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4:25" ht="12.75"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4:25" ht="12.75"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4:25" ht="12.75"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4:25" ht="12.75"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4:25" ht="12.75"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4:25" ht="12.75"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4:25" ht="12.75"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4:25" ht="12.75"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4:25" ht="12.75"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4:25" ht="12.75"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4:25" ht="12.75"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4:25" ht="12.75"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4:25" ht="12.75"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4:25" ht="12.75"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4:25" ht="12.75"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4:25" ht="12.75"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4:25" ht="12.75"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4:25" ht="12.75"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4:25" ht="12.75"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4:25" ht="12.75"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4:25" ht="12.75"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4:25" ht="12.75"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4:25" ht="12.75"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4:25" ht="12.75"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4:25" ht="12.75"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4:25" ht="12.75"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4:25" ht="12.75"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4:25" ht="12.75"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4:25" ht="12.75"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4:25" ht="12.75"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4:25" ht="12.75"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4:25" ht="12.75"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4:25" ht="12.75"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4:25" ht="12.75"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4:25" ht="12.75"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4:25" ht="12.75"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4:25" ht="12.75"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4:25" ht="12.75"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4:25" ht="12.75"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4:25" ht="12.75"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4:25" ht="12.75"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4:25" ht="12.75"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4:25" ht="12.75"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4:25" ht="12.75"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4:25" ht="12.75"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4:25" ht="12.75"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4:25" ht="12.75"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4:25" ht="12.75"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4:25" ht="12.75"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4:25" ht="12.75"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4:25" ht="12.75"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4:25" ht="12.75"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4:25" ht="12.75"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4:25" ht="12.75"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4:25" ht="12.75"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4:25" ht="12.75"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4:25" ht="12.75"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4:25" ht="12.75"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4:25" ht="12.75"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4:25" ht="12.75"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4:25" ht="12.75"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4:25" ht="12.75"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4:25" ht="12.75"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4:25" ht="12.75"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4:25" ht="12.75"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4:25" ht="12.75"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4:25" ht="12.75"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4:25" ht="12.75"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4:25" ht="12.75"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4:25" ht="12.75"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4:25" ht="12.75"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4:25" ht="12.75"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4:25" ht="12.75"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4:25" ht="12.75"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4:25" ht="12.75"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4:25" ht="12.75"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4:25" ht="12.75"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4:25" ht="12.75"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4:25" ht="12.75"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4:25" ht="12.75"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4:25" ht="12.75"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4:25" ht="12.75"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4:25" ht="12.75"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4:25" ht="12.75"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4:25" ht="12.75"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4:25" ht="12.75"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4:25" ht="12.75"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4:25" ht="12.75"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4:25" ht="12.75"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4:25" ht="12.75"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4:25" ht="12.75"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4:25" ht="12.75"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4:25" ht="12.75"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4:25" ht="12.75"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4:25" ht="12.75"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4:25" ht="12.75"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4:25" ht="12.75"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4:25" ht="12.75"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4:25" ht="12.75"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4:25" ht="12.75"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4:25" ht="12.75"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4:25" ht="12.75"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4:25" ht="12.75"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4:25" ht="12.75"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4:25" ht="12.75"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4:25" ht="12.75"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4:25" ht="12.75"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4:25" ht="12.75"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4:25" ht="12.75"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4:25" ht="12.75"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</sheetData>
  <mergeCells count="3">
    <mergeCell ref="M7:P7"/>
    <mergeCell ref="R6:S6"/>
    <mergeCell ref="U6:V6"/>
  </mergeCells>
  <printOptions/>
  <pageMargins left="0.42" right="0.34" top="0.63" bottom="0.53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5"/>
  <sheetViews>
    <sheetView view="pageBreakPreview" zoomScale="75" zoomScaleSheetLayoutView="75" workbookViewId="0" topLeftCell="A243">
      <selection activeCell="B275" sqref="B275"/>
    </sheetView>
  </sheetViews>
  <sheetFormatPr defaultColWidth="9.140625" defaultRowHeight="12.75"/>
  <cols>
    <col min="1" max="1" width="4.28125" style="32" customWidth="1"/>
    <col min="2" max="2" width="4.421875" style="32" customWidth="1"/>
    <col min="3" max="3" width="4.57421875" style="32" customWidth="1"/>
    <col min="4" max="4" width="9.140625" style="32" customWidth="1"/>
    <col min="5" max="5" width="10.28125" style="32" bestFit="1" customWidth="1"/>
    <col min="6" max="6" width="9.140625" style="32" customWidth="1"/>
    <col min="7" max="7" width="15.421875" style="32" customWidth="1"/>
    <col min="8" max="8" width="10.57421875" style="32" customWidth="1"/>
    <col min="9" max="9" width="12.7109375" style="32" customWidth="1"/>
    <col min="10" max="11" width="15.7109375" style="32" customWidth="1"/>
    <col min="12" max="16384" width="9.140625" style="32" customWidth="1"/>
  </cols>
  <sheetData>
    <row r="1" spans="1:2" ht="15">
      <c r="A1" s="35" t="s">
        <v>0</v>
      </c>
      <c r="B1" s="35"/>
    </row>
    <row r="2" spans="1:2" ht="15">
      <c r="A2" s="33" t="s">
        <v>118</v>
      </c>
      <c r="B2" s="35"/>
    </row>
    <row r="3" spans="1:2" ht="15">
      <c r="A3" s="35" t="s">
        <v>113</v>
      </c>
      <c r="B3" s="35"/>
    </row>
    <row r="5" spans="1:2" ht="15">
      <c r="A5" s="34" t="s">
        <v>53</v>
      </c>
      <c r="B5" s="35" t="s">
        <v>114</v>
      </c>
    </row>
    <row r="6" ht="14.25">
      <c r="A6" s="36"/>
    </row>
    <row r="7" spans="1:11" ht="14.25">
      <c r="A7" s="36"/>
      <c r="B7" s="37" t="s">
        <v>149</v>
      </c>
      <c r="C7" s="37"/>
      <c r="D7" s="37"/>
      <c r="E7" s="37"/>
      <c r="F7" s="37"/>
      <c r="G7" s="37"/>
      <c r="H7" s="37"/>
      <c r="I7" s="37"/>
      <c r="J7" s="37"/>
      <c r="K7" s="37"/>
    </row>
    <row r="8" spans="1:11" ht="14.25">
      <c r="A8" s="36"/>
      <c r="B8" s="37" t="s">
        <v>150</v>
      </c>
      <c r="C8" s="37"/>
      <c r="D8" s="37"/>
      <c r="E8" s="37"/>
      <c r="F8" s="37"/>
      <c r="G8" s="37"/>
      <c r="H8" s="37"/>
      <c r="I8" s="37"/>
      <c r="J8" s="37"/>
      <c r="K8" s="37"/>
    </row>
    <row r="9" spans="1:11" ht="14.2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4.25">
      <c r="A10" s="36"/>
      <c r="B10" s="37" t="s">
        <v>162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4.25">
      <c r="A11" s="36"/>
      <c r="B11" s="37" t="s">
        <v>163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4.25">
      <c r="A12" s="36"/>
      <c r="B12" s="37" t="s">
        <v>284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4.25">
      <c r="A13" s="36"/>
      <c r="B13" s="37" t="s">
        <v>239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4.25">
      <c r="A14" s="36"/>
      <c r="B14" s="37" t="s">
        <v>113</v>
      </c>
      <c r="C14" s="37"/>
      <c r="D14" s="37"/>
      <c r="E14" s="37"/>
      <c r="F14" s="37"/>
      <c r="G14" s="37"/>
      <c r="H14" s="37"/>
      <c r="I14" s="37"/>
      <c r="J14" s="37"/>
      <c r="K14" s="37"/>
    </row>
    <row r="15" spans="1:2" ht="15">
      <c r="A15" s="34" t="s">
        <v>54</v>
      </c>
      <c r="B15" s="38" t="s">
        <v>94</v>
      </c>
    </row>
    <row r="16" ht="14.25">
      <c r="A16" s="36"/>
    </row>
    <row r="17" spans="1:2" ht="14.25">
      <c r="A17" s="36"/>
      <c r="B17" s="37" t="s">
        <v>133</v>
      </c>
    </row>
    <row r="18" ht="14.25">
      <c r="A18" s="36"/>
    </row>
    <row r="19" spans="1:2" ht="15">
      <c r="A19" s="34" t="s">
        <v>55</v>
      </c>
      <c r="B19" s="35" t="s">
        <v>95</v>
      </c>
    </row>
    <row r="20" ht="14.25">
      <c r="A20" s="36"/>
    </row>
    <row r="21" spans="1:2" ht="14.25">
      <c r="A21" s="36"/>
      <c r="B21" s="32" t="s">
        <v>225</v>
      </c>
    </row>
    <row r="22" spans="1:2" ht="14.25">
      <c r="A22" s="36"/>
      <c r="B22" s="32" t="s">
        <v>246</v>
      </c>
    </row>
    <row r="23" ht="14.25">
      <c r="A23" s="36"/>
    </row>
    <row r="24" spans="1:2" ht="15">
      <c r="A24" s="39" t="s">
        <v>56</v>
      </c>
      <c r="B24" s="35" t="s">
        <v>185</v>
      </c>
    </row>
    <row r="26" ht="14.25">
      <c r="B26" s="32" t="s">
        <v>285</v>
      </c>
    </row>
    <row r="27" ht="14.25">
      <c r="B27" s="32" t="s">
        <v>151</v>
      </c>
    </row>
    <row r="29" spans="1:2" ht="15">
      <c r="A29" s="39" t="s">
        <v>57</v>
      </c>
      <c r="B29" s="35" t="s">
        <v>96</v>
      </c>
    </row>
    <row r="31" ht="14.25">
      <c r="B31" s="32" t="s">
        <v>130</v>
      </c>
    </row>
    <row r="33" spans="1:2" ht="15">
      <c r="A33" s="39" t="s">
        <v>59</v>
      </c>
      <c r="B33" s="35" t="s">
        <v>58</v>
      </c>
    </row>
    <row r="35" ht="14.25">
      <c r="B35" s="32" t="s">
        <v>286</v>
      </c>
    </row>
    <row r="36" ht="14.25">
      <c r="B36" s="32" t="s">
        <v>247</v>
      </c>
    </row>
    <row r="38" spans="10:11" ht="15">
      <c r="J38" s="52" t="s">
        <v>248</v>
      </c>
      <c r="K38" s="52" t="s">
        <v>19</v>
      </c>
    </row>
    <row r="39" ht="15">
      <c r="J39" s="52" t="s">
        <v>249</v>
      </c>
    </row>
    <row r="40" spans="2:3" ht="14.25">
      <c r="B40" s="32" t="s">
        <v>226</v>
      </c>
      <c r="C40" s="32" t="s">
        <v>250</v>
      </c>
    </row>
    <row r="41" ht="14.25">
      <c r="C41" s="32" t="s">
        <v>258</v>
      </c>
    </row>
    <row r="42" ht="14.25">
      <c r="C42" s="32" t="s">
        <v>259</v>
      </c>
    </row>
    <row r="43" spans="3:11" ht="14.25">
      <c r="C43" s="32" t="s">
        <v>260</v>
      </c>
      <c r="J43" s="42">
        <v>27338</v>
      </c>
      <c r="K43" s="42">
        <v>27338</v>
      </c>
    </row>
    <row r="44" spans="10:11" ht="14.25">
      <c r="J44" s="42"/>
      <c r="K44" s="42"/>
    </row>
    <row r="45" spans="2:11" ht="14.25">
      <c r="B45" s="32" t="s">
        <v>227</v>
      </c>
      <c r="C45" s="32" t="s">
        <v>240</v>
      </c>
      <c r="J45" s="42">
        <v>77</v>
      </c>
      <c r="K45" s="42">
        <v>77</v>
      </c>
    </row>
    <row r="46" spans="10:11" ht="15" thickBot="1">
      <c r="J46" s="46">
        <f>SUM(J43:J45)</f>
        <v>27415</v>
      </c>
      <c r="K46" s="46">
        <f>SUM(K43:K45)</f>
        <v>27415</v>
      </c>
    </row>
    <row r="47" spans="10:11" ht="14.25">
      <c r="J47" s="42"/>
      <c r="K47" s="42"/>
    </row>
    <row r="48" spans="1:2" ht="15">
      <c r="A48" s="39" t="s">
        <v>60</v>
      </c>
      <c r="B48" s="35" t="s">
        <v>61</v>
      </c>
    </row>
    <row r="50" ht="14.25">
      <c r="B50" s="32" t="s">
        <v>287</v>
      </c>
    </row>
    <row r="52" spans="1:5" ht="15">
      <c r="A52" s="71" t="s">
        <v>62</v>
      </c>
      <c r="B52" s="72" t="s">
        <v>98</v>
      </c>
      <c r="C52" s="73"/>
      <c r="D52" s="73"/>
      <c r="E52" s="73"/>
    </row>
    <row r="54" ht="14.25">
      <c r="B54" s="32" t="s">
        <v>152</v>
      </c>
    </row>
    <row r="55" ht="14.25">
      <c r="B55" s="32" t="s">
        <v>153</v>
      </c>
    </row>
    <row r="56" spans="10:11" ht="15">
      <c r="J56" s="40" t="s">
        <v>208</v>
      </c>
      <c r="K56" s="40" t="s">
        <v>43</v>
      </c>
    </row>
    <row r="57" spans="10:11" ht="15">
      <c r="J57" s="40" t="s">
        <v>44</v>
      </c>
      <c r="K57" s="40" t="s">
        <v>45</v>
      </c>
    </row>
    <row r="58" spans="8:11" ht="15">
      <c r="H58" s="41"/>
      <c r="I58" s="41"/>
      <c r="J58" s="40" t="s">
        <v>220</v>
      </c>
      <c r="K58" s="40" t="s">
        <v>220</v>
      </c>
    </row>
    <row r="59" spans="8:11" ht="15">
      <c r="H59" s="41"/>
      <c r="I59" s="41"/>
      <c r="J59" s="40" t="s">
        <v>19</v>
      </c>
      <c r="K59" s="40" t="s">
        <v>19</v>
      </c>
    </row>
    <row r="60" spans="2:9" ht="15">
      <c r="B60" s="35" t="s">
        <v>99</v>
      </c>
      <c r="H60" s="41"/>
      <c r="I60" s="41"/>
    </row>
    <row r="61" spans="2:11" ht="14.25">
      <c r="B61" s="32" t="s">
        <v>63</v>
      </c>
      <c r="H61" s="42"/>
      <c r="I61" s="42"/>
      <c r="J61" s="43">
        <f>+K61-14923</f>
        <v>24972</v>
      </c>
      <c r="K61" s="43">
        <f>40270-375</f>
        <v>39895</v>
      </c>
    </row>
    <row r="62" spans="2:11" ht="14.25">
      <c r="B62" s="32" t="s">
        <v>64</v>
      </c>
      <c r="H62" s="42"/>
      <c r="I62" s="42"/>
      <c r="J62" s="44">
        <v>375</v>
      </c>
      <c r="K62" s="44">
        <v>375</v>
      </c>
    </row>
    <row r="63" spans="8:11" ht="14.25">
      <c r="H63" s="42"/>
      <c r="I63" s="42"/>
      <c r="J63" s="43">
        <f>SUM(J61:J62)</f>
        <v>25347</v>
      </c>
      <c r="K63" s="43">
        <f>SUM(K61:K62)</f>
        <v>40270</v>
      </c>
    </row>
    <row r="64" spans="2:11" ht="14.25">
      <c r="B64" s="32" t="s">
        <v>277</v>
      </c>
      <c r="H64" s="42"/>
      <c r="I64" s="42"/>
      <c r="J64" s="42">
        <v>48727</v>
      </c>
      <c r="K64" s="42">
        <f>48727+30588</f>
        <v>79315</v>
      </c>
    </row>
    <row r="65" spans="2:11" ht="15" thickBot="1">
      <c r="B65" s="32" t="s">
        <v>113</v>
      </c>
      <c r="E65" s="43"/>
      <c r="F65" s="43"/>
      <c r="G65" s="43"/>
      <c r="H65" s="42"/>
      <c r="I65" s="42"/>
      <c r="J65" s="46">
        <f>SUM(J61:J64)</f>
        <v>99421</v>
      </c>
      <c r="K65" s="46">
        <f>SUM(K61:K64)</f>
        <v>159855</v>
      </c>
    </row>
    <row r="66" spans="5:11" ht="14.25">
      <c r="E66" s="43"/>
      <c r="F66" s="43"/>
      <c r="G66" s="43"/>
      <c r="H66" s="42"/>
      <c r="I66" s="42"/>
      <c r="J66" s="42"/>
      <c r="K66" s="42"/>
    </row>
    <row r="67" spans="5:11" ht="15">
      <c r="E67" s="43"/>
      <c r="F67" s="43"/>
      <c r="G67" s="43"/>
      <c r="H67" s="42"/>
      <c r="I67" s="42"/>
      <c r="J67" s="40" t="s">
        <v>208</v>
      </c>
      <c r="K67" s="40" t="s">
        <v>43</v>
      </c>
    </row>
    <row r="68" spans="5:11" ht="15">
      <c r="E68" s="43"/>
      <c r="F68" s="43"/>
      <c r="G68" s="43"/>
      <c r="H68" s="42"/>
      <c r="I68" s="42"/>
      <c r="J68" s="40" t="s">
        <v>44</v>
      </c>
      <c r="K68" s="40" t="s">
        <v>45</v>
      </c>
    </row>
    <row r="69" spans="5:11" ht="15">
      <c r="E69" s="43"/>
      <c r="F69" s="43"/>
      <c r="G69" s="43"/>
      <c r="H69" s="42"/>
      <c r="I69" s="42"/>
      <c r="J69" s="40" t="s">
        <v>220</v>
      </c>
      <c r="K69" s="40" t="s">
        <v>220</v>
      </c>
    </row>
    <row r="70" spans="2:11" ht="15">
      <c r="B70" s="35" t="s">
        <v>100</v>
      </c>
      <c r="H70" s="41"/>
      <c r="I70" s="41"/>
      <c r="J70" s="40"/>
      <c r="K70" s="40"/>
    </row>
    <row r="71" spans="2:13" ht="14.25">
      <c r="B71" s="32" t="s">
        <v>63</v>
      </c>
      <c r="H71" s="42"/>
      <c r="I71" s="42"/>
      <c r="J71" s="42">
        <f>+K71-911</f>
        <v>1477</v>
      </c>
      <c r="K71" s="42">
        <v>2388</v>
      </c>
      <c r="L71" s="78"/>
      <c r="M71" s="78"/>
    </row>
    <row r="72" spans="2:11" ht="14.25">
      <c r="B72" s="32" t="s">
        <v>64</v>
      </c>
      <c r="H72" s="42"/>
      <c r="I72" s="42"/>
      <c r="J72" s="44">
        <f>+K72+108</f>
        <v>-38</v>
      </c>
      <c r="K72" s="44">
        <f>285-431</f>
        <v>-146</v>
      </c>
    </row>
    <row r="73" spans="8:11" ht="14.25">
      <c r="H73" s="42"/>
      <c r="I73" s="42"/>
      <c r="J73" s="42">
        <f>SUM(J71:J72)</f>
        <v>1439</v>
      </c>
      <c r="K73" s="42">
        <f>SUM(K71:K72)</f>
        <v>2242</v>
      </c>
    </row>
    <row r="74" spans="2:11" ht="14.25">
      <c r="B74" s="32" t="s">
        <v>276</v>
      </c>
      <c r="H74" s="42"/>
      <c r="I74" s="42"/>
      <c r="J74" s="44">
        <f>+K74-753</f>
        <v>1840</v>
      </c>
      <c r="K74" s="44">
        <f>3693-1531+431</f>
        <v>2593</v>
      </c>
    </row>
    <row r="75" spans="2:11" ht="14.25" customHeight="1" thickBot="1">
      <c r="B75" s="32" t="s">
        <v>113</v>
      </c>
      <c r="E75" s="43"/>
      <c r="F75" s="43"/>
      <c r="G75" s="43"/>
      <c r="H75" s="42"/>
      <c r="I75" s="42"/>
      <c r="J75" s="46">
        <f>SUM(J73:J74)</f>
        <v>3279</v>
      </c>
      <c r="K75" s="46">
        <f>SUM(K73:K74)</f>
        <v>4835</v>
      </c>
    </row>
    <row r="76" spans="5:11" ht="14.25">
      <c r="E76" s="43"/>
      <c r="F76" s="43"/>
      <c r="G76" s="43"/>
      <c r="H76" s="42"/>
      <c r="I76" s="42"/>
      <c r="J76" s="42"/>
      <c r="K76" s="42"/>
    </row>
    <row r="77" spans="5:11" ht="15">
      <c r="E77" s="43"/>
      <c r="F77" s="43"/>
      <c r="G77" s="43"/>
      <c r="H77" s="42"/>
      <c r="I77" s="42"/>
      <c r="J77" s="40" t="s">
        <v>201</v>
      </c>
      <c r="K77" s="40" t="s">
        <v>189</v>
      </c>
    </row>
    <row r="78" spans="5:11" ht="15">
      <c r="E78" s="43"/>
      <c r="F78" s="43"/>
      <c r="G78" s="43"/>
      <c r="H78" s="42"/>
      <c r="I78" s="42"/>
      <c r="J78" s="40" t="s">
        <v>188</v>
      </c>
      <c r="K78" s="40" t="s">
        <v>190</v>
      </c>
    </row>
    <row r="79" spans="5:11" ht="15">
      <c r="E79" s="43"/>
      <c r="F79" s="43"/>
      <c r="G79" s="43"/>
      <c r="H79" s="42"/>
      <c r="I79" s="42"/>
      <c r="J79" s="40" t="s">
        <v>44</v>
      </c>
      <c r="K79" s="40" t="s">
        <v>191</v>
      </c>
    </row>
    <row r="80" spans="5:11" ht="15">
      <c r="E80" s="43"/>
      <c r="F80" s="43"/>
      <c r="G80" s="43"/>
      <c r="H80" s="42"/>
      <c r="I80" s="42"/>
      <c r="J80" s="40" t="s">
        <v>220</v>
      </c>
      <c r="K80" s="40" t="s">
        <v>15</v>
      </c>
    </row>
    <row r="81" spans="5:11" ht="15">
      <c r="E81" s="43"/>
      <c r="F81" s="43"/>
      <c r="G81" s="43"/>
      <c r="H81" s="42"/>
      <c r="I81" s="42"/>
      <c r="J81" s="40" t="s">
        <v>19</v>
      </c>
      <c r="K81" s="40" t="s">
        <v>19</v>
      </c>
    </row>
    <row r="82" spans="5:11" ht="14.25">
      <c r="E82" s="43"/>
      <c r="F82" s="43"/>
      <c r="G82" s="43"/>
      <c r="H82" s="42"/>
      <c r="I82" s="42"/>
      <c r="J82" s="42"/>
      <c r="K82" s="42"/>
    </row>
    <row r="83" spans="2:11" ht="15">
      <c r="B83" s="35" t="s">
        <v>186</v>
      </c>
      <c r="E83" s="43"/>
      <c r="F83" s="43"/>
      <c r="G83" s="43"/>
      <c r="H83" s="42"/>
      <c r="I83" s="42"/>
      <c r="J83" s="42"/>
      <c r="K83" s="42"/>
    </row>
    <row r="84" spans="2:11" ht="14.25">
      <c r="B84" s="32" t="s">
        <v>63</v>
      </c>
      <c r="H84" s="42"/>
      <c r="I84" s="42"/>
      <c r="J84" s="65">
        <v>416871</v>
      </c>
      <c r="K84" s="43">
        <v>0</v>
      </c>
    </row>
    <row r="85" spans="2:11" ht="14.25">
      <c r="B85" s="32" t="s">
        <v>64</v>
      </c>
      <c r="H85" s="42"/>
      <c r="I85" s="42"/>
      <c r="J85" s="65">
        <v>18605</v>
      </c>
      <c r="K85" s="43">
        <v>0</v>
      </c>
    </row>
    <row r="86" spans="2:11" ht="14.25">
      <c r="B86" s="32" t="s">
        <v>181</v>
      </c>
      <c r="E86" s="43"/>
      <c r="F86" s="43"/>
      <c r="G86" s="43"/>
      <c r="H86" s="42"/>
      <c r="I86" s="42"/>
      <c r="J86" s="65">
        <v>48533</v>
      </c>
      <c r="K86" s="44">
        <v>0</v>
      </c>
    </row>
    <row r="87" spans="2:11" ht="15" thickBot="1">
      <c r="B87" s="32" t="s">
        <v>113</v>
      </c>
      <c r="E87" s="43"/>
      <c r="F87" s="43"/>
      <c r="G87" s="43"/>
      <c r="H87" s="42"/>
      <c r="I87" s="42"/>
      <c r="J87" s="46">
        <f>SUM(J84:J86)</f>
        <v>484009</v>
      </c>
      <c r="K87" s="67" t="s">
        <v>209</v>
      </c>
    </row>
    <row r="88" spans="10:11" ht="14.25">
      <c r="J88" s="63"/>
      <c r="K88" s="63"/>
    </row>
    <row r="89" ht="14.25">
      <c r="B89" s="32" t="s">
        <v>213</v>
      </c>
    </row>
    <row r="91" spans="1:2" ht="15">
      <c r="A91" s="39" t="s">
        <v>65</v>
      </c>
      <c r="B91" s="35" t="s">
        <v>115</v>
      </c>
    </row>
    <row r="93" ht="14.25">
      <c r="B93" s="32" t="s">
        <v>288</v>
      </c>
    </row>
    <row r="94" ht="14.25">
      <c r="B94" s="32" t="s">
        <v>251</v>
      </c>
    </row>
    <row r="96" spans="1:2" ht="15">
      <c r="A96" s="39" t="s">
        <v>66</v>
      </c>
      <c r="B96" s="35" t="s">
        <v>116</v>
      </c>
    </row>
    <row r="97" spans="1:2" ht="15">
      <c r="A97" s="39"/>
      <c r="B97" s="35"/>
    </row>
    <row r="98" spans="1:2" ht="14.25">
      <c r="A98" s="39"/>
      <c r="B98" s="32" t="s">
        <v>228</v>
      </c>
    </row>
    <row r="100" spans="1:2" ht="15">
      <c r="A100" s="39" t="s">
        <v>67</v>
      </c>
      <c r="B100" s="35" t="s">
        <v>70</v>
      </c>
    </row>
    <row r="102" ht="14.25">
      <c r="B102" s="32" t="s">
        <v>193</v>
      </c>
    </row>
    <row r="104" spans="1:2" ht="15">
      <c r="A104" s="39" t="s">
        <v>68</v>
      </c>
      <c r="B104" s="35" t="s">
        <v>187</v>
      </c>
    </row>
    <row r="106" ht="14.25">
      <c r="B106" s="32" t="s">
        <v>194</v>
      </c>
    </row>
    <row r="109" ht="15">
      <c r="A109" s="33" t="s">
        <v>117</v>
      </c>
    </row>
    <row r="111" spans="1:11" s="70" customFormat="1" ht="15">
      <c r="A111" s="71" t="s">
        <v>53</v>
      </c>
      <c r="B111" s="72" t="s">
        <v>278</v>
      </c>
      <c r="C111" s="73"/>
      <c r="D111" s="73"/>
      <c r="E111" s="73"/>
      <c r="F111" s="73"/>
      <c r="G111" s="73"/>
      <c r="H111" s="73"/>
      <c r="I111" s="73"/>
      <c r="J111" s="73"/>
      <c r="K111" s="73"/>
    </row>
    <row r="112" ht="15">
      <c r="B112" s="35" t="s">
        <v>279</v>
      </c>
    </row>
    <row r="114" ht="14.25">
      <c r="B114" s="32" t="s">
        <v>280</v>
      </c>
    </row>
    <row r="115" ht="14.25">
      <c r="B115" s="32" t="s">
        <v>289</v>
      </c>
    </row>
    <row r="116" spans="2:3" ht="14.25">
      <c r="B116" s="32" t="s">
        <v>281</v>
      </c>
      <c r="C116" s="32" t="s">
        <v>292</v>
      </c>
    </row>
    <row r="117" ht="14.25">
      <c r="C117" s="32" t="s">
        <v>290</v>
      </c>
    </row>
    <row r="118" spans="2:3" ht="14.25">
      <c r="B118" s="32" t="s">
        <v>282</v>
      </c>
      <c r="C118" s="32" t="s">
        <v>291</v>
      </c>
    </row>
    <row r="119" spans="1:11" s="70" customFormat="1" ht="14.25">
      <c r="A119" s="71"/>
      <c r="B119" s="32" t="s">
        <v>113</v>
      </c>
      <c r="C119" s="32" t="s">
        <v>283</v>
      </c>
      <c r="D119" s="32"/>
      <c r="E119" s="32"/>
      <c r="F119" s="32"/>
      <c r="G119" s="73"/>
      <c r="H119" s="73"/>
      <c r="I119" s="73"/>
      <c r="J119" s="73"/>
      <c r="K119" s="73"/>
    </row>
    <row r="121" ht="14.25">
      <c r="B121" s="32" t="s">
        <v>293</v>
      </c>
    </row>
    <row r="122" ht="14.25">
      <c r="B122" s="32" t="s">
        <v>294</v>
      </c>
    </row>
    <row r="123" ht="14.25">
      <c r="B123" s="32" t="s">
        <v>295</v>
      </c>
    </row>
    <row r="124" ht="14.25">
      <c r="B124" s="32" t="s">
        <v>296</v>
      </c>
    </row>
    <row r="126" spans="1:11" s="70" customFormat="1" ht="15">
      <c r="A126" s="71" t="s">
        <v>54</v>
      </c>
      <c r="B126" s="72" t="s">
        <v>269</v>
      </c>
      <c r="C126" s="73"/>
      <c r="D126" s="73"/>
      <c r="E126" s="73"/>
      <c r="F126" s="73"/>
      <c r="G126" s="73"/>
      <c r="H126" s="73"/>
      <c r="I126" s="73"/>
      <c r="J126" s="73"/>
      <c r="K126" s="73"/>
    </row>
    <row r="128" ht="14.25">
      <c r="B128" s="32" t="s">
        <v>297</v>
      </c>
    </row>
    <row r="129" ht="14.25">
      <c r="B129" s="32" t="s">
        <v>299</v>
      </c>
    </row>
    <row r="130" ht="14.25">
      <c r="B130" s="32" t="s">
        <v>298</v>
      </c>
    </row>
    <row r="131" ht="14.25">
      <c r="B131" s="32" t="s">
        <v>300</v>
      </c>
    </row>
    <row r="132" ht="14.25">
      <c r="B132" s="32" t="s">
        <v>301</v>
      </c>
    </row>
    <row r="134" ht="14.25">
      <c r="B134" s="32" t="s">
        <v>207</v>
      </c>
    </row>
    <row r="135" ht="14.25">
      <c r="B135" s="32" t="s">
        <v>271</v>
      </c>
    </row>
    <row r="137" spans="1:2" ht="15">
      <c r="A137" s="39" t="s">
        <v>55</v>
      </c>
      <c r="B137" s="35" t="s">
        <v>165</v>
      </c>
    </row>
    <row r="139" ht="14.25">
      <c r="B139" s="32" t="s">
        <v>302</v>
      </c>
    </row>
    <row r="140" ht="14.25">
      <c r="B140" s="32" t="s">
        <v>303</v>
      </c>
    </row>
    <row r="141" ht="14.25">
      <c r="B141" s="32" t="s">
        <v>304</v>
      </c>
    </row>
    <row r="143" spans="1:2" ht="15">
      <c r="A143" s="39" t="s">
        <v>56</v>
      </c>
      <c r="B143" s="35" t="s">
        <v>18</v>
      </c>
    </row>
    <row r="144" spans="10:11" ht="15">
      <c r="J144" s="40" t="s">
        <v>208</v>
      </c>
      <c r="K144" s="40" t="s">
        <v>43</v>
      </c>
    </row>
    <row r="145" spans="9:11" ht="15">
      <c r="I145" s="41"/>
      <c r="J145" s="40" t="s">
        <v>44</v>
      </c>
      <c r="K145" s="40" t="s">
        <v>45</v>
      </c>
    </row>
    <row r="146" spans="9:11" ht="15">
      <c r="I146" s="41"/>
      <c r="J146" s="40" t="s">
        <v>220</v>
      </c>
      <c r="K146" s="40" t="s">
        <v>220</v>
      </c>
    </row>
    <row r="147" spans="9:11" ht="15">
      <c r="I147" s="47"/>
      <c r="J147" s="40" t="s">
        <v>19</v>
      </c>
      <c r="K147" s="40" t="s">
        <v>19</v>
      </c>
    </row>
    <row r="148" spans="9:11" ht="15">
      <c r="I148" s="47"/>
      <c r="J148" s="40"/>
      <c r="K148" s="40"/>
    </row>
    <row r="149" spans="2:11" ht="14.25">
      <c r="B149" s="32" t="s">
        <v>71</v>
      </c>
      <c r="I149" s="42"/>
      <c r="J149" s="43">
        <f>+K149-911</f>
        <v>1775</v>
      </c>
      <c r="K149" s="43">
        <v>2686</v>
      </c>
    </row>
    <row r="150" spans="2:11" ht="14.25">
      <c r="B150" s="32" t="s">
        <v>233</v>
      </c>
      <c r="I150" s="42"/>
      <c r="J150" s="43">
        <v>50</v>
      </c>
      <c r="K150" s="43">
        <v>50</v>
      </c>
    </row>
    <row r="151" spans="2:11" ht="14.25">
      <c r="B151" s="32" t="s">
        <v>72</v>
      </c>
      <c r="I151" s="42"/>
      <c r="J151" s="44">
        <v>884</v>
      </c>
      <c r="K151" s="44">
        <v>1463</v>
      </c>
    </row>
    <row r="152" spans="9:11" ht="14.25">
      <c r="I152" s="42"/>
      <c r="J152" s="43">
        <f>SUM(J149:J151)</f>
        <v>2709</v>
      </c>
      <c r="K152" s="43">
        <f>SUM(K149:K151)</f>
        <v>4199</v>
      </c>
    </row>
    <row r="153" spans="2:11" ht="14.25">
      <c r="B153" s="32" t="s">
        <v>14</v>
      </c>
      <c r="I153" s="42"/>
      <c r="J153" s="43">
        <f>+K153+561</f>
        <v>-1161</v>
      </c>
      <c r="K153" s="43">
        <v>-1722</v>
      </c>
    </row>
    <row r="154" spans="9:11" ht="15" thickBot="1">
      <c r="I154" s="42"/>
      <c r="J154" s="46">
        <f>SUM(J152:J153)</f>
        <v>1548</v>
      </c>
      <c r="K154" s="46">
        <f>SUM(K152:K153)</f>
        <v>2477</v>
      </c>
    </row>
    <row r="155" spans="9:11" ht="14.25">
      <c r="I155" s="43"/>
      <c r="J155" s="43"/>
      <c r="K155" s="43"/>
    </row>
    <row r="156" ht="14.25">
      <c r="B156" s="32" t="s">
        <v>212</v>
      </c>
    </row>
    <row r="157" ht="14.25">
      <c r="B157" s="32" t="s">
        <v>154</v>
      </c>
    </row>
    <row r="158" ht="14.25">
      <c r="B158" s="32" t="s">
        <v>155</v>
      </c>
    </row>
    <row r="160" spans="1:2" ht="15">
      <c r="A160" s="39" t="s">
        <v>57</v>
      </c>
      <c r="B160" s="35" t="s">
        <v>131</v>
      </c>
    </row>
    <row r="162" ht="14.25">
      <c r="B162" s="32" t="s">
        <v>252</v>
      </c>
    </row>
    <row r="164" spans="1:2" ht="15">
      <c r="A164" s="39" t="s">
        <v>59</v>
      </c>
      <c r="B164" s="35" t="s">
        <v>73</v>
      </c>
    </row>
    <row r="166" ht="14.25">
      <c r="B166" s="32" t="s">
        <v>132</v>
      </c>
    </row>
    <row r="168" spans="1:2" ht="15">
      <c r="A168" s="39" t="s">
        <v>60</v>
      </c>
      <c r="B168" s="35" t="s">
        <v>261</v>
      </c>
    </row>
    <row r="170" spans="2:3" ht="15">
      <c r="B170" s="35" t="s">
        <v>226</v>
      </c>
      <c r="C170" s="35" t="s">
        <v>262</v>
      </c>
    </row>
    <row r="172" ht="14.25">
      <c r="B172" s="32" t="s">
        <v>306</v>
      </c>
    </row>
    <row r="173" ht="14.25">
      <c r="B173" s="32" t="s">
        <v>253</v>
      </c>
    </row>
    <row r="174" ht="14.25">
      <c r="B174" s="32" t="s">
        <v>256</v>
      </c>
    </row>
    <row r="176" ht="14.25">
      <c r="B176" s="32" t="s">
        <v>203</v>
      </c>
    </row>
    <row r="177" ht="14.25">
      <c r="B177" s="32" t="s">
        <v>254</v>
      </c>
    </row>
    <row r="178" ht="14.25">
      <c r="B178" s="32" t="s">
        <v>255</v>
      </c>
    </row>
    <row r="180" ht="14.25">
      <c r="B180" s="32" t="s">
        <v>257</v>
      </c>
    </row>
    <row r="182" spans="2:3" ht="15">
      <c r="B182" s="35" t="s">
        <v>227</v>
      </c>
      <c r="C182" s="35" t="s">
        <v>263</v>
      </c>
    </row>
    <row r="184" ht="14.25">
      <c r="C184" s="32" t="s">
        <v>308</v>
      </c>
    </row>
    <row r="185" ht="14.25">
      <c r="C185" s="32" t="s">
        <v>264</v>
      </c>
    </row>
    <row r="186" spans="10:11" ht="15">
      <c r="J186" s="40" t="s">
        <v>267</v>
      </c>
      <c r="K186" s="40" t="s">
        <v>267</v>
      </c>
    </row>
    <row r="187" spans="10:11" ht="15">
      <c r="J187" s="40" t="s">
        <v>265</v>
      </c>
      <c r="K187" s="40" t="s">
        <v>266</v>
      </c>
    </row>
    <row r="188" spans="10:11" ht="15">
      <c r="J188" s="40" t="s">
        <v>19</v>
      </c>
      <c r="K188" s="40" t="s">
        <v>19</v>
      </c>
    </row>
    <row r="189" spans="10:11" ht="15">
      <c r="J189" s="40"/>
      <c r="K189" s="40"/>
    </row>
    <row r="190" spans="3:11" ht="14.25">
      <c r="C190" s="32" t="s">
        <v>305</v>
      </c>
      <c r="J190" s="43">
        <v>3027</v>
      </c>
      <c r="K190" s="43">
        <v>3027</v>
      </c>
    </row>
    <row r="191" spans="3:11" ht="14.25">
      <c r="C191" s="32" t="s">
        <v>229</v>
      </c>
      <c r="J191" s="43">
        <v>8972</v>
      </c>
      <c r="K191" s="43">
        <v>8972</v>
      </c>
    </row>
    <row r="192" spans="3:11" ht="14.25">
      <c r="C192" s="32" t="s">
        <v>230</v>
      </c>
      <c r="J192" s="43">
        <v>11339</v>
      </c>
      <c r="K192" s="43">
        <v>11339</v>
      </c>
    </row>
    <row r="193" spans="3:11" ht="14.25">
      <c r="C193" s="32" t="s">
        <v>231</v>
      </c>
      <c r="J193" s="43">
        <v>4000</v>
      </c>
      <c r="K193" s="43">
        <v>4000</v>
      </c>
    </row>
    <row r="194" spans="10:11" ht="15" thickBot="1">
      <c r="J194" s="46">
        <f>SUM(J190:J193)</f>
        <v>27338</v>
      </c>
      <c r="K194" s="46">
        <f>SUM(K190:K193)</f>
        <v>27338</v>
      </c>
    </row>
    <row r="196" spans="1:2" ht="15">
      <c r="A196" s="39" t="s">
        <v>62</v>
      </c>
      <c r="B196" s="35" t="s">
        <v>268</v>
      </c>
    </row>
    <row r="197" spans="1:2" ht="15">
      <c r="A197" s="39"/>
      <c r="B197" s="35"/>
    </row>
    <row r="198" spans="1:11" ht="15">
      <c r="A198" s="39"/>
      <c r="B198" s="35"/>
      <c r="J198" s="40" t="s">
        <v>201</v>
      </c>
      <c r="K198" s="40" t="s">
        <v>189</v>
      </c>
    </row>
    <row r="199" spans="7:11" ht="15">
      <c r="G199" s="41"/>
      <c r="H199" s="41"/>
      <c r="I199" s="41"/>
      <c r="J199" s="40" t="s">
        <v>188</v>
      </c>
      <c r="K199" s="40" t="s">
        <v>190</v>
      </c>
    </row>
    <row r="200" spans="7:11" ht="15">
      <c r="G200" s="41"/>
      <c r="H200" s="41"/>
      <c r="I200" s="47"/>
      <c r="J200" s="40" t="s">
        <v>44</v>
      </c>
      <c r="K200" s="40" t="s">
        <v>191</v>
      </c>
    </row>
    <row r="201" spans="7:11" ht="15">
      <c r="G201" s="47"/>
      <c r="H201" s="47"/>
      <c r="I201" s="47"/>
      <c r="J201" s="40" t="s">
        <v>220</v>
      </c>
      <c r="K201" s="40" t="s">
        <v>15</v>
      </c>
    </row>
    <row r="202" spans="7:11" ht="15">
      <c r="G202" s="42"/>
      <c r="H202" s="42"/>
      <c r="I202" s="42"/>
      <c r="J202" s="40" t="s">
        <v>19</v>
      </c>
      <c r="K202" s="40" t="s">
        <v>19</v>
      </c>
    </row>
    <row r="203" spans="2:11" ht="14.25">
      <c r="B203" s="32" t="s">
        <v>101</v>
      </c>
      <c r="G203" s="42"/>
      <c r="H203" s="42"/>
      <c r="I203" s="42"/>
      <c r="J203" s="42"/>
      <c r="K203" s="42"/>
    </row>
    <row r="204" spans="2:11" ht="14.25">
      <c r="B204" s="32" t="s">
        <v>102</v>
      </c>
      <c r="G204" s="42"/>
      <c r="H204" s="42"/>
      <c r="I204" s="42"/>
      <c r="J204" s="42">
        <f>+'BS'!D31+'BS'!D32</f>
        <v>2348</v>
      </c>
      <c r="K204" s="42">
        <v>0</v>
      </c>
    </row>
    <row r="205" spans="2:11" ht="14.25">
      <c r="B205" s="32" t="s">
        <v>74</v>
      </c>
      <c r="G205" s="42"/>
      <c r="H205" s="42"/>
      <c r="I205" s="42"/>
      <c r="J205" s="42">
        <v>0</v>
      </c>
      <c r="K205" s="42">
        <v>0</v>
      </c>
    </row>
    <row r="206" spans="7:11" ht="15" thickBot="1">
      <c r="G206" s="42"/>
      <c r="H206" s="42"/>
      <c r="I206" s="42"/>
      <c r="J206" s="46">
        <f>SUM(J204:J205)</f>
        <v>2348</v>
      </c>
      <c r="K206" s="67" t="s">
        <v>209</v>
      </c>
    </row>
    <row r="207" spans="2:11" ht="14.25">
      <c r="B207" s="32" t="s">
        <v>103</v>
      </c>
      <c r="G207" s="42"/>
      <c r="H207" s="42"/>
      <c r="I207" s="42"/>
      <c r="J207" s="42"/>
      <c r="K207" s="42"/>
    </row>
    <row r="208" spans="2:11" ht="14.25">
      <c r="B208" s="32" t="s">
        <v>214</v>
      </c>
      <c r="G208" s="42"/>
      <c r="H208" s="42"/>
      <c r="I208" s="42"/>
      <c r="J208" s="42">
        <f>+'BS'!D51+'BS'!D52</f>
        <v>108481</v>
      </c>
      <c r="K208" s="42">
        <v>0</v>
      </c>
    </row>
    <row r="209" spans="2:11" ht="14.25">
      <c r="B209" s="32" t="s">
        <v>74</v>
      </c>
      <c r="G209" s="42"/>
      <c r="H209" s="42"/>
      <c r="I209" s="42"/>
      <c r="J209" s="42">
        <v>0</v>
      </c>
      <c r="K209" s="42">
        <v>0</v>
      </c>
    </row>
    <row r="210" spans="7:11" ht="15" thickBot="1">
      <c r="G210" s="42"/>
      <c r="H210" s="42"/>
      <c r="I210" s="42"/>
      <c r="J210" s="46">
        <f>SUM(J208:J209)</f>
        <v>108481</v>
      </c>
      <c r="K210" s="67" t="s">
        <v>209</v>
      </c>
    </row>
    <row r="211" spans="7:11" ht="14.25">
      <c r="G211" s="42"/>
      <c r="H211" s="42"/>
      <c r="I211" s="42"/>
      <c r="J211" s="42"/>
      <c r="K211" s="69"/>
    </row>
    <row r="212" spans="2:11" ht="14.25">
      <c r="B212" s="32" t="s">
        <v>213</v>
      </c>
      <c r="G212" s="42"/>
      <c r="H212" s="42"/>
      <c r="I212" s="42"/>
      <c r="J212" s="42"/>
      <c r="K212" s="69"/>
    </row>
    <row r="213" spans="7:11" ht="14.25">
      <c r="G213" s="43"/>
      <c r="H213" s="43"/>
      <c r="I213" s="43"/>
      <c r="J213" s="42"/>
      <c r="K213" s="43"/>
    </row>
    <row r="214" spans="1:11" ht="15">
      <c r="A214" s="39" t="s">
        <v>65</v>
      </c>
      <c r="B214" s="35" t="s">
        <v>119</v>
      </c>
      <c r="G214" s="43"/>
      <c r="H214" s="43"/>
      <c r="I214" s="43"/>
      <c r="J214" s="43"/>
      <c r="K214" s="43"/>
    </row>
    <row r="215" spans="7:11" ht="14.25">
      <c r="G215" s="43"/>
      <c r="H215" s="43"/>
      <c r="I215" s="43"/>
      <c r="J215" s="43"/>
      <c r="K215" s="43"/>
    </row>
    <row r="216" spans="2:11" ht="14.25">
      <c r="B216" s="32" t="s">
        <v>192</v>
      </c>
      <c r="G216" s="43"/>
      <c r="H216" s="43"/>
      <c r="I216" s="43"/>
      <c r="J216" s="43"/>
      <c r="K216" s="43"/>
    </row>
    <row r="217" spans="7:11" ht="14.25">
      <c r="G217" s="43"/>
      <c r="H217" s="43"/>
      <c r="I217" s="43"/>
      <c r="J217" s="43"/>
      <c r="K217" s="43"/>
    </row>
    <row r="218" spans="1:11" ht="15">
      <c r="A218" s="39" t="s">
        <v>66</v>
      </c>
      <c r="B218" s="35" t="s">
        <v>75</v>
      </c>
      <c r="G218" s="43"/>
      <c r="H218" s="43"/>
      <c r="I218" s="43"/>
      <c r="J218" s="43"/>
      <c r="K218" s="43"/>
    </row>
    <row r="219" spans="7:11" ht="14.25">
      <c r="G219" s="43"/>
      <c r="H219" s="43"/>
      <c r="I219" s="43"/>
      <c r="J219" s="43"/>
      <c r="K219" s="43"/>
    </row>
    <row r="220" spans="2:11" ht="14.25">
      <c r="B220" s="32" t="s">
        <v>156</v>
      </c>
      <c r="G220" s="43"/>
      <c r="H220" s="43"/>
      <c r="I220" s="43"/>
      <c r="J220" s="43"/>
      <c r="K220" s="43"/>
    </row>
    <row r="221" spans="2:11" ht="14.25">
      <c r="B221" s="32" t="s">
        <v>205</v>
      </c>
      <c r="G221" s="43"/>
      <c r="H221" s="43"/>
      <c r="I221" s="43"/>
      <c r="J221" s="43"/>
      <c r="K221" s="43"/>
    </row>
    <row r="222" spans="7:11" ht="14.25">
      <c r="G222" s="43"/>
      <c r="H222" s="43"/>
      <c r="I222" s="43"/>
      <c r="J222" s="43"/>
      <c r="K222" s="43"/>
    </row>
    <row r="223" spans="1:11" ht="15">
      <c r="A223" s="39" t="s">
        <v>67</v>
      </c>
      <c r="B223" s="35" t="s">
        <v>76</v>
      </c>
      <c r="G223" s="43"/>
      <c r="H223" s="43"/>
      <c r="I223" s="43"/>
      <c r="J223" s="43"/>
      <c r="K223" s="43"/>
    </row>
    <row r="224" spans="7:11" ht="14.25">
      <c r="G224" s="43"/>
      <c r="H224" s="43"/>
      <c r="I224" s="43"/>
      <c r="J224" s="43"/>
      <c r="K224" s="43"/>
    </row>
    <row r="225" spans="2:11" ht="14.25">
      <c r="B225" s="32" t="s">
        <v>232</v>
      </c>
      <c r="G225" s="43"/>
      <c r="H225" s="43"/>
      <c r="I225" s="43"/>
      <c r="J225" s="43"/>
      <c r="K225" s="43"/>
    </row>
    <row r="226" spans="7:11" ht="14.25">
      <c r="G226" s="43"/>
      <c r="H226" s="43"/>
      <c r="I226" s="43"/>
      <c r="J226" s="43"/>
      <c r="K226" s="43"/>
    </row>
    <row r="227" spans="1:11" ht="15">
      <c r="A227" s="39" t="s">
        <v>68</v>
      </c>
      <c r="B227" s="35" t="s">
        <v>79</v>
      </c>
      <c r="G227" s="43"/>
      <c r="H227" s="43"/>
      <c r="I227" s="43"/>
      <c r="J227" s="43"/>
      <c r="K227" s="43"/>
    </row>
    <row r="228" spans="7:11" ht="14.25">
      <c r="G228" s="43"/>
      <c r="H228" s="43"/>
      <c r="I228" s="43"/>
      <c r="J228" s="43"/>
      <c r="K228" s="43"/>
    </row>
    <row r="229" spans="2:11" ht="15">
      <c r="B229" s="35" t="s">
        <v>77</v>
      </c>
      <c r="C229" s="35" t="s">
        <v>141</v>
      </c>
      <c r="G229" s="43"/>
      <c r="H229" s="43"/>
      <c r="I229" s="43"/>
      <c r="J229" s="43"/>
      <c r="K229" s="43"/>
    </row>
    <row r="230" spans="7:11" ht="14.25">
      <c r="G230" s="43"/>
      <c r="H230" s="43"/>
      <c r="I230" s="43"/>
      <c r="J230" s="43"/>
      <c r="K230" s="43"/>
    </row>
    <row r="231" spans="3:11" ht="14.25">
      <c r="C231" s="32" t="s">
        <v>158</v>
      </c>
      <c r="G231" s="43"/>
      <c r="H231" s="43"/>
      <c r="I231" s="43"/>
      <c r="J231" s="43"/>
      <c r="K231" s="43"/>
    </row>
    <row r="232" spans="3:11" ht="14.25">
      <c r="C232" s="32" t="s">
        <v>157</v>
      </c>
      <c r="G232" s="43"/>
      <c r="H232" s="43"/>
      <c r="I232" s="43"/>
      <c r="J232" s="43"/>
      <c r="K232" s="43"/>
    </row>
    <row r="233" spans="7:11" ht="15">
      <c r="G233" s="43"/>
      <c r="H233" s="43"/>
      <c r="I233" s="43"/>
      <c r="J233" s="40" t="s">
        <v>43</v>
      </c>
      <c r="K233" s="40" t="s">
        <v>43</v>
      </c>
    </row>
    <row r="234" spans="7:11" ht="15">
      <c r="G234" s="43"/>
      <c r="H234" s="43"/>
      <c r="I234" s="43"/>
      <c r="J234" s="40" t="s">
        <v>44</v>
      </c>
      <c r="K234" s="40" t="s">
        <v>45</v>
      </c>
    </row>
    <row r="235" spans="7:11" ht="15">
      <c r="G235" s="43"/>
      <c r="H235" s="43"/>
      <c r="I235" s="43"/>
      <c r="J235" s="40" t="s">
        <v>220</v>
      </c>
      <c r="K235" s="40" t="s">
        <v>220</v>
      </c>
    </row>
    <row r="236" spans="7:11" ht="14.25">
      <c r="G236" s="43"/>
      <c r="H236" s="43"/>
      <c r="I236" s="43"/>
      <c r="J236" s="43"/>
      <c r="K236" s="43"/>
    </row>
    <row r="237" spans="3:11" ht="14.25">
      <c r="C237" s="32" t="s">
        <v>142</v>
      </c>
      <c r="G237" s="43"/>
      <c r="H237" s="43"/>
      <c r="I237" s="43"/>
      <c r="J237" s="43">
        <f>+PL!B41</f>
        <v>3279</v>
      </c>
      <c r="K237" s="43">
        <f>+PL!E41</f>
        <v>4835</v>
      </c>
    </row>
    <row r="238" spans="3:11" ht="14.25">
      <c r="C238" s="32" t="s">
        <v>143</v>
      </c>
      <c r="G238" s="43"/>
      <c r="H238" s="43"/>
      <c r="I238" s="43"/>
      <c r="J238" s="43">
        <v>140825</v>
      </c>
      <c r="K238" s="43">
        <v>60564</v>
      </c>
    </row>
    <row r="239" spans="3:11" ht="15" thickBot="1">
      <c r="C239" s="32" t="s">
        <v>78</v>
      </c>
      <c r="G239" s="43"/>
      <c r="H239" s="43"/>
      <c r="I239" s="43"/>
      <c r="J239" s="62">
        <f>+J237/J238*100</f>
        <v>2.328421800106515</v>
      </c>
      <c r="K239" s="62">
        <f>+K237/K238*100</f>
        <v>7.983290403540057</v>
      </c>
    </row>
    <row r="241" spans="2:3" ht="15">
      <c r="B241" s="35" t="s">
        <v>97</v>
      </c>
      <c r="C241" s="35" t="s">
        <v>144</v>
      </c>
    </row>
    <row r="243" ht="14.25">
      <c r="C243" s="32" t="s">
        <v>159</v>
      </c>
    </row>
    <row r="244" ht="14.25">
      <c r="C244" s="32" t="s">
        <v>160</v>
      </c>
    </row>
    <row r="245" ht="14.25">
      <c r="C245" s="32" t="s">
        <v>202</v>
      </c>
    </row>
    <row r="247" spans="10:11" ht="15">
      <c r="J247" s="40" t="s">
        <v>43</v>
      </c>
      <c r="K247" s="40" t="s">
        <v>43</v>
      </c>
    </row>
    <row r="248" spans="10:11" ht="15">
      <c r="J248" s="40" t="s">
        <v>44</v>
      </c>
      <c r="K248" s="40" t="s">
        <v>45</v>
      </c>
    </row>
    <row r="249" spans="10:11" ht="15">
      <c r="J249" s="40" t="s">
        <v>220</v>
      </c>
      <c r="K249" s="40" t="s">
        <v>220</v>
      </c>
    </row>
    <row r="250" ht="14.25">
      <c r="K250" s="45"/>
    </row>
    <row r="251" spans="3:11" ht="14.25">
      <c r="C251" s="32" t="s">
        <v>142</v>
      </c>
      <c r="J251" s="75">
        <f>+J237</f>
        <v>3279</v>
      </c>
      <c r="K251" s="75">
        <f>+K237</f>
        <v>4835</v>
      </c>
    </row>
    <row r="252" spans="3:11" ht="14.25">
      <c r="C252" s="32" t="s">
        <v>145</v>
      </c>
      <c r="J252" s="75">
        <v>532</v>
      </c>
      <c r="K252" s="76">
        <v>815</v>
      </c>
    </row>
    <row r="253" spans="3:11" ht="15" thickBot="1">
      <c r="C253" s="32" t="s">
        <v>146</v>
      </c>
      <c r="J253" s="77">
        <f>+J251+J252</f>
        <v>3811</v>
      </c>
      <c r="K253" s="77">
        <f>+K251+K252</f>
        <v>5650</v>
      </c>
    </row>
    <row r="254" ht="14.25">
      <c r="K254" s="43"/>
    </row>
    <row r="255" spans="3:11" ht="14.25">
      <c r="C255" s="32" t="s">
        <v>143</v>
      </c>
      <c r="J255" s="63">
        <f>+J238</f>
        <v>140825</v>
      </c>
      <c r="K255" s="63">
        <f>+K238</f>
        <v>60564</v>
      </c>
    </row>
    <row r="256" spans="3:11" ht="14.25">
      <c r="C256" s="32" t="s">
        <v>272</v>
      </c>
      <c r="J256" s="63">
        <v>48500</v>
      </c>
      <c r="K256" s="63">
        <v>21556</v>
      </c>
    </row>
    <row r="257" spans="3:11" ht="14.25">
      <c r="C257" s="32" t="s">
        <v>182</v>
      </c>
      <c r="J257" s="63">
        <v>77400</v>
      </c>
      <c r="K257" s="63">
        <v>34400</v>
      </c>
    </row>
    <row r="258" spans="3:11" ht="15" thickBot="1">
      <c r="C258" s="32" t="s">
        <v>148</v>
      </c>
      <c r="J258" s="74">
        <f>SUM(J255:J257)</f>
        <v>266725</v>
      </c>
      <c r="K258" s="74">
        <f>SUM(K255:K257)</f>
        <v>116520</v>
      </c>
    </row>
    <row r="259" ht="14.25">
      <c r="K259" s="43"/>
    </row>
    <row r="260" spans="3:11" ht="15" thickBot="1">
      <c r="C260" s="32" t="s">
        <v>147</v>
      </c>
      <c r="J260" s="64">
        <f>+J253/J258*100</f>
        <v>1.4288124472771582</v>
      </c>
      <c r="K260" s="64">
        <f>+K253/K258*100</f>
        <v>4.848952969447305</v>
      </c>
    </row>
    <row r="262" spans="1:2" ht="15">
      <c r="A262" s="39" t="s">
        <v>69</v>
      </c>
      <c r="B262" s="35" t="s">
        <v>104</v>
      </c>
    </row>
    <row r="264" ht="14.25">
      <c r="B264" s="32" t="s">
        <v>161</v>
      </c>
    </row>
    <row r="265" ht="14.25">
      <c r="B265" s="32" t="s">
        <v>309</v>
      </c>
    </row>
    <row r="270" ht="15">
      <c r="B270" s="35" t="s">
        <v>120</v>
      </c>
    </row>
    <row r="271" ht="14.25">
      <c r="B271" s="32" t="s">
        <v>206</v>
      </c>
    </row>
    <row r="272" ht="14.25">
      <c r="B272" s="32" t="s">
        <v>195</v>
      </c>
    </row>
    <row r="273" ht="14.25">
      <c r="B273" s="32" t="s">
        <v>121</v>
      </c>
    </row>
    <row r="274" ht="14.25">
      <c r="B274" s="32" t="s">
        <v>122</v>
      </c>
    </row>
    <row r="275" ht="14.25">
      <c r="B275" s="79" t="s">
        <v>310</v>
      </c>
    </row>
  </sheetData>
  <printOptions/>
  <pageMargins left="0.5" right="0.5" top="0.8" bottom="1" header="0.5" footer="0.5"/>
  <pageSetup horizontalDpi="600" verticalDpi="600" orientation="portrait" paperSize="9" scale="78" r:id="rId1"/>
  <headerFooter alignWithMargins="0">
    <oddFooter>&amp;LECB Explanatory Notes&amp;RPage &amp;P of 5</oddFooter>
  </headerFooter>
  <rowBreaks count="6" manualBreakCount="6">
    <brk id="55" max="10" man="1"/>
    <brk id="119" max="10" man="1"/>
    <brk id="181" max="10" man="1"/>
    <brk id="240" max="10" man="1"/>
    <brk id="276" max="10" man="1"/>
    <brk id="27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Taman Equine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Datuk Patrick Lim</dc:creator>
  <cp:keywords/>
  <dc:description/>
  <cp:lastModifiedBy>Mah Li Chen</cp:lastModifiedBy>
  <cp:lastPrinted>2004-02-10T10:03:38Z</cp:lastPrinted>
  <dcterms:created xsi:type="dcterms:W3CDTF">2003-06-10T01:44:27Z</dcterms:created>
  <dcterms:modified xsi:type="dcterms:W3CDTF">2004-02-17T08:46:50Z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